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6D0" lockStructure="1"/>
  <bookViews>
    <workbookView xWindow="-1320" yWindow="516" windowWidth="16440" windowHeight="6876" tabRatio="725" firstSheet="1" activeTab="1"/>
  </bookViews>
  <sheets>
    <sheet name="POMOC - str. 5" sheetId="4" state="hidden" r:id="rId1"/>
    <sheet name="úvod" sheetId="9" r:id="rId2"/>
    <sheet name="větrové ob." sheetId="17" r:id="rId3"/>
    <sheet name="sněhové ob." sheetId="18" r:id="rId4"/>
    <sheet name="výpočet ke str. 5" sheetId="5" r:id="rId5"/>
    <sheet name="POMOC - Rozteče vrutů 320 mm" sheetId="7" state="hidden" r:id="rId6"/>
    <sheet name="výpočet ke str. 6" sheetId="8" r:id="rId7"/>
    <sheet name="POMOC - str. 9" sheetId="13" state="hidden" r:id="rId8"/>
    <sheet name="POMOC - str. 8" sheetId="12" state="hidden" r:id="rId9"/>
    <sheet name="výpočet ke str. 8" sheetId="10" r:id="rId10"/>
    <sheet name="výpočet ke str. 9" sheetId="11" r:id="rId11"/>
    <sheet name="List1" sheetId="14" state="hidden" r:id="rId12"/>
    <sheet name="List3" sheetId="16" state="hidden" r:id="rId13"/>
  </sheets>
  <definedNames>
    <definedName name="_xlnm._FilterDatabase" localSheetId="4" hidden="1">'výpočet ke str. 5'!$B$48:$X$68</definedName>
  </definedNames>
  <calcPr calcId="145621"/>
</workbook>
</file>

<file path=xl/calcChain.xml><?xml version="1.0" encoding="utf-8"?>
<calcChain xmlns="http://schemas.openxmlformats.org/spreadsheetml/2006/main">
  <c r="M29" i="11" l="1"/>
  <c r="J25" i="10" l="1"/>
  <c r="E25" i="10" s="1"/>
  <c r="A58" i="13"/>
  <c r="A63" i="13"/>
  <c r="A68" i="13"/>
  <c r="A14" i="13"/>
  <c r="A19" i="13"/>
  <c r="A24" i="13"/>
  <c r="A29" i="13"/>
  <c r="A34" i="13"/>
  <c r="A39" i="13"/>
  <c r="A44" i="13"/>
  <c r="A49" i="13"/>
  <c r="A54" i="13"/>
  <c r="A59" i="13"/>
  <c r="A64" i="13"/>
  <c r="A69" i="13"/>
  <c r="A15" i="13"/>
  <c r="A20" i="13"/>
  <c r="A25" i="13"/>
  <c r="A30" i="13"/>
  <c r="A35" i="13"/>
  <c r="A40" i="13"/>
  <c r="A45" i="13"/>
  <c r="A50" i="13"/>
  <c r="A55" i="13"/>
  <c r="A60" i="13"/>
  <c r="A65" i="13"/>
  <c r="A70" i="13"/>
  <c r="A16" i="13"/>
  <c r="A21" i="13"/>
  <c r="A26" i="13"/>
  <c r="A31" i="13"/>
  <c r="A36" i="13"/>
  <c r="A41" i="13"/>
  <c r="A46" i="13"/>
  <c r="A51" i="13"/>
  <c r="A56" i="13"/>
  <c r="A61" i="13"/>
  <c r="A66" i="13"/>
  <c r="A71" i="13"/>
  <c r="A17" i="13"/>
  <c r="A22" i="13"/>
  <c r="A27" i="13"/>
  <c r="A32" i="13"/>
  <c r="A37" i="13"/>
  <c r="A42" i="13"/>
  <c r="A47" i="13"/>
  <c r="A52" i="13"/>
  <c r="A57" i="13"/>
  <c r="A62" i="13"/>
  <c r="A67" i="13"/>
  <c r="A13" i="13"/>
  <c r="A18" i="13"/>
  <c r="A23" i="13"/>
  <c r="A28" i="13"/>
  <c r="A33" i="13"/>
  <c r="A38" i="13"/>
  <c r="A43" i="13"/>
  <c r="A48" i="13"/>
  <c r="A53" i="13"/>
  <c r="A12" i="13"/>
  <c r="E4" i="13"/>
  <c r="T26" i="11"/>
  <c r="P18" i="11"/>
  <c r="G16" i="11"/>
  <c r="G25" i="11" s="1"/>
  <c r="M14" i="11"/>
  <c r="N10" i="11" s="1"/>
  <c r="N19" i="11" s="1"/>
  <c r="L24" i="11" s="1"/>
  <c r="O27" i="11" s="1"/>
  <c r="N12" i="11"/>
  <c r="G16" i="10"/>
  <c r="G25" i="10" s="1"/>
  <c r="G22" i="11" l="1"/>
  <c r="J25" i="11" s="1"/>
  <c r="E25" i="11" s="1"/>
  <c r="C22" i="11"/>
  <c r="J24" i="11" s="1"/>
  <c r="E24" i="11" s="1"/>
  <c r="C16" i="11"/>
  <c r="J32" i="10"/>
  <c r="T24" i="10"/>
  <c r="C22" i="10" s="1"/>
  <c r="J24" i="10" s="1"/>
  <c r="E24" i="10" s="1"/>
  <c r="P16" i="10"/>
  <c r="M12" i="10"/>
  <c r="N10" i="10" s="1"/>
  <c r="A17" i="12"/>
  <c r="A22" i="12"/>
  <c r="A27" i="12"/>
  <c r="A32" i="12"/>
  <c r="A37" i="12"/>
  <c r="A42" i="12"/>
  <c r="A47" i="12"/>
  <c r="A52" i="12"/>
  <c r="A57" i="12"/>
  <c r="A62" i="12"/>
  <c r="A67" i="12"/>
  <c r="A13" i="12"/>
  <c r="A18" i="12"/>
  <c r="A23" i="12"/>
  <c r="A28" i="12"/>
  <c r="A33" i="12"/>
  <c r="A38" i="12"/>
  <c r="A43" i="12"/>
  <c r="A48" i="12"/>
  <c r="A53" i="12"/>
  <c r="A58" i="12"/>
  <c r="A63" i="12"/>
  <c r="A68" i="12"/>
  <c r="A14" i="12"/>
  <c r="A19" i="12"/>
  <c r="A24" i="12"/>
  <c r="A29" i="12"/>
  <c r="A34" i="12"/>
  <c r="A39" i="12"/>
  <c r="A44" i="12"/>
  <c r="A49" i="12"/>
  <c r="A54" i="12"/>
  <c r="A59" i="12"/>
  <c r="A64" i="12"/>
  <c r="A69" i="12"/>
  <c r="A15" i="12"/>
  <c r="A20" i="12"/>
  <c r="A25" i="12"/>
  <c r="A30" i="12"/>
  <c r="A35" i="12"/>
  <c r="A40" i="12"/>
  <c r="A45" i="12"/>
  <c r="A50" i="12"/>
  <c r="A55" i="12"/>
  <c r="A60" i="12"/>
  <c r="A65" i="12"/>
  <c r="A70" i="12"/>
  <c r="A16" i="12"/>
  <c r="A21" i="12"/>
  <c r="A26" i="12"/>
  <c r="A31" i="12"/>
  <c r="A36" i="12"/>
  <c r="A41" i="12"/>
  <c r="A46" i="12"/>
  <c r="A51" i="12"/>
  <c r="A56" i="12"/>
  <c r="A61" i="12"/>
  <c r="A66" i="12"/>
  <c r="A71" i="12"/>
  <c r="A12" i="12"/>
  <c r="E4" i="12"/>
  <c r="M27" i="8"/>
  <c r="T24" i="8"/>
  <c r="R16" i="8"/>
  <c r="O12" i="8"/>
  <c r="P8" i="8" s="1"/>
  <c r="P17" i="8" s="1"/>
  <c r="N22" i="8" s="1"/>
  <c r="O25" i="8" s="1"/>
  <c r="E15" i="8" s="1"/>
  <c r="P10" i="8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E4" i="7"/>
  <c r="V14" i="5"/>
  <c r="W12" i="5" s="1"/>
  <c r="R16" i="5"/>
  <c r="E22" i="8" l="1"/>
  <c r="E21" i="8"/>
  <c r="O45" i="11"/>
  <c r="O46" i="11" s="1"/>
  <c r="G24" i="11"/>
  <c r="Q23" i="11"/>
  <c r="P31" i="11" s="1"/>
  <c r="N8" i="10"/>
  <c r="N17" i="10" s="1"/>
  <c r="L22" i="10" s="1"/>
  <c r="P10" i="5"/>
  <c r="P17" i="5" s="1"/>
  <c r="N22" i="5" s="1"/>
  <c r="O25" i="5" s="1"/>
  <c r="M33" i="11" l="1"/>
  <c r="P33" i="11" s="1"/>
  <c r="R44" i="11" s="1"/>
  <c r="O32" i="11" s="1"/>
  <c r="M32" i="11"/>
  <c r="M37" i="11"/>
  <c r="O25" i="10"/>
  <c r="C16" i="10" s="1"/>
  <c r="O43" i="10"/>
  <c r="O44" i="10" s="1"/>
  <c r="H24" i="8"/>
  <c r="S21" i="8"/>
  <c r="D23" i="8"/>
  <c r="O43" i="8"/>
  <c r="O44" i="8" s="1"/>
  <c r="E24" i="8" s="1"/>
  <c r="M36" i="11" l="1"/>
  <c r="M38" i="11" s="1"/>
  <c r="G24" i="10"/>
  <c r="Q21" i="10"/>
  <c r="P29" i="10" s="1"/>
  <c r="P29" i="8"/>
  <c r="M30" i="8"/>
  <c r="M31" i="8"/>
  <c r="M30" i="10" l="1"/>
  <c r="M31" i="10"/>
  <c r="M35" i="10" s="1"/>
  <c r="P31" i="8"/>
  <c r="R42" i="8" s="1"/>
  <c r="O30" i="8" s="1"/>
  <c r="M35" i="8"/>
  <c r="M34" i="8"/>
  <c r="M34" i="10" l="1"/>
  <c r="M36" i="10" s="1"/>
  <c r="P31" i="10"/>
  <c r="R42" i="10" s="1"/>
  <c r="O30" i="10" s="1"/>
  <c r="M36" i="8"/>
  <c r="M27" i="5" l="1"/>
  <c r="E4" i="4"/>
  <c r="T24" i="5"/>
  <c r="A17" i="4"/>
  <c r="A22" i="4"/>
  <c r="A27" i="4"/>
  <c r="A32" i="4"/>
  <c r="A37" i="4"/>
  <c r="A42" i="4"/>
  <c r="A47" i="4"/>
  <c r="A52" i="4"/>
  <c r="A57" i="4"/>
  <c r="A62" i="4"/>
  <c r="A67" i="4"/>
  <c r="A13" i="4"/>
  <c r="A18" i="4"/>
  <c r="A23" i="4"/>
  <c r="A28" i="4"/>
  <c r="A33" i="4"/>
  <c r="A38" i="4"/>
  <c r="A43" i="4"/>
  <c r="A48" i="4"/>
  <c r="A53" i="4"/>
  <c r="A58" i="4"/>
  <c r="A63" i="4"/>
  <c r="A68" i="4"/>
  <c r="A14" i="4"/>
  <c r="A19" i="4"/>
  <c r="A24" i="4"/>
  <c r="A29" i="4"/>
  <c r="A34" i="4"/>
  <c r="A39" i="4"/>
  <c r="A44" i="4"/>
  <c r="A49" i="4"/>
  <c r="A54" i="4"/>
  <c r="A59" i="4"/>
  <c r="A64" i="4"/>
  <c r="A69" i="4"/>
  <c r="A15" i="4"/>
  <c r="A20" i="4"/>
  <c r="A25" i="4"/>
  <c r="A30" i="4"/>
  <c r="A35" i="4"/>
  <c r="A40" i="4"/>
  <c r="A45" i="4"/>
  <c r="A50" i="4"/>
  <c r="A55" i="4"/>
  <c r="A60" i="4"/>
  <c r="A65" i="4"/>
  <c r="A70" i="4"/>
  <c r="A16" i="4"/>
  <c r="A21" i="4"/>
  <c r="A26" i="4"/>
  <c r="A31" i="4"/>
  <c r="A36" i="4"/>
  <c r="A41" i="4"/>
  <c r="A46" i="4"/>
  <c r="A51" i="4"/>
  <c r="A56" i="4"/>
  <c r="A61" i="4"/>
  <c r="A66" i="4"/>
  <c r="A71" i="4"/>
  <c r="A12" i="4"/>
  <c r="E21" i="5" l="1"/>
  <c r="O43" i="5" s="1"/>
  <c r="O44" i="5" s="1"/>
  <c r="E24" i="5" s="1"/>
  <c r="E22" i="5"/>
  <c r="E15" i="5"/>
  <c r="D23" i="5" l="1"/>
  <c r="S21" i="5"/>
  <c r="H24" i="5"/>
  <c r="M31" i="5" l="1"/>
  <c r="P29" i="5"/>
  <c r="M30" i="5"/>
  <c r="P31" i="5" l="1"/>
  <c r="R42" i="5" s="1"/>
  <c r="O30" i="5" s="1"/>
  <c r="M34" i="5"/>
  <c r="M35" i="5"/>
  <c r="M36" i="5" l="1"/>
</calcChain>
</file>

<file path=xl/sharedStrings.xml><?xml version="1.0" encoding="utf-8"?>
<sst xmlns="http://schemas.openxmlformats.org/spreadsheetml/2006/main" count="781" uniqueCount="62">
  <si>
    <t>mm</t>
  </si>
  <si>
    <t>cos 30</t>
  </si>
  <si>
    <t>radiány</t>
  </si>
  <si>
    <t>°</t>
  </si>
  <si>
    <t xml:space="preserve">Minimální délka šroubu je </t>
  </si>
  <si>
    <t>mm.</t>
  </si>
  <si>
    <t>Sněhová oblast</t>
  </si>
  <si>
    <t>Větrová oblast</t>
  </si>
  <si>
    <t>I.</t>
  </si>
  <si>
    <t>II.</t>
  </si>
  <si>
    <t>III.</t>
  </si>
  <si>
    <t>IV.</t>
  </si>
  <si>
    <t>a</t>
  </si>
  <si>
    <t>b</t>
  </si>
  <si>
    <t>Sklon střechy</t>
  </si>
  <si>
    <t>sklon střechy</t>
  </si>
  <si>
    <t>kód</t>
  </si>
  <si>
    <t>Šikmé střechy - zateplení nad krokvemi (str. 5)</t>
  </si>
  <si>
    <t>-*</t>
  </si>
  <si>
    <t>pomocný kód</t>
  </si>
  <si>
    <t>se dosadí z tabulky "počet šroubů 200)</t>
  </si>
  <si>
    <t xml:space="preserve">° </t>
  </si>
  <si>
    <t>úhel špičky</t>
  </si>
  <si>
    <t>m</t>
  </si>
  <si>
    <t>ks</t>
  </si>
  <si>
    <t>sin 30</t>
  </si>
  <si>
    <t>přílehlá (výška)</t>
  </si>
  <si>
    <t>protilehlá</t>
  </si>
  <si>
    <t>dvoušroubí</t>
  </si>
  <si>
    <t>spodní vzdálenost</t>
  </si>
  <si>
    <t>pokus II</t>
  </si>
  <si>
    <t>Vstupní data</t>
  </si>
  <si>
    <t>Pro tuto kombinaci je potřeba min.</t>
  </si>
  <si>
    <t>šroubů o délce</t>
  </si>
  <si>
    <t>Délka vrutu</t>
  </si>
  <si>
    <t>Tloušťka skladby</t>
  </si>
  <si>
    <t>Délka krokve</t>
  </si>
  <si>
    <t>Počet krokví o stejné délce</t>
  </si>
  <si>
    <t>Min. délka vrutu potřebná  pro montáž  v úhlu 30°</t>
  </si>
  <si>
    <t>Šikmé střechy - zateplení nad krokvemi (str. 6)</t>
  </si>
  <si>
    <t>vrutů o délce</t>
  </si>
  <si>
    <t>prospekt</t>
  </si>
  <si>
    <t>strana</t>
  </si>
  <si>
    <t>Zateplení nad krokvemi s použitím vrutů UD s dvojitým závitem - skladba pro variantu 320 mm</t>
  </si>
  <si>
    <t>Šikmé střechy - zateplení nad krokvemi (str. 8)</t>
  </si>
  <si>
    <t>Min. délka vrutu potřebná  pro montáž kolmo ke krokvi</t>
  </si>
  <si>
    <t xml:space="preserve">vrutů o délce </t>
  </si>
  <si>
    <t>Rozteče šikmých vrutů v ploše střechy</t>
  </si>
  <si>
    <t>Rozteče kotevních vrutů kolmých k rovině střechy 
u prvních dvou krokví od štítu střechy</t>
  </si>
  <si>
    <t>Šikmé střechy - zateplení nad krokvemi (str. 9)</t>
  </si>
  <si>
    <t>Zateplení nad krokvemí s námětkem ze dřeva a XPS - rozteče šikmých vrutů v ploše střechy</t>
  </si>
  <si>
    <t>Zateplení nad krokvemí s námětkem ze dřeva a XPS - rozteče kotevních vrutů kolmých k rovině střechy u prvních dvou krokví od štítu střechy</t>
  </si>
  <si>
    <t>jan.kurc@knaufinsulation.com</t>
  </si>
  <si>
    <t>Min. rozteč vrutů "a"</t>
  </si>
  <si>
    <t>Min. rozteč vrutů "b"</t>
  </si>
  <si>
    <r>
      <t xml:space="preserve">        Počet vrutů při tloušťce izolace</t>
    </r>
    <r>
      <rPr>
        <b/>
        <sz val="16"/>
        <color theme="1"/>
        <rFont val="Calibri"/>
        <family val="2"/>
        <charset val="238"/>
        <scheme val="minor"/>
      </rPr>
      <t xml:space="preserve"> 320 mm</t>
    </r>
  </si>
  <si>
    <r>
      <t xml:space="preserve">    Počet vrutů při tloušťce izolace</t>
    </r>
    <r>
      <rPr>
        <b/>
        <sz val="16"/>
        <color theme="1"/>
        <rFont val="Calibri"/>
        <family val="2"/>
        <charset val="238"/>
        <scheme val="minor"/>
      </rPr>
      <t xml:space="preserve"> 200 - 320 mm</t>
    </r>
  </si>
  <si>
    <t xml:space="preserve"> Zateplení nad krokvemi s použitím vrutů UD s dvojitým závitem - skladba pro variantu 200 mm</t>
  </si>
  <si>
    <r>
      <t xml:space="preserve">    Počet vrutů při tloušťce izolace </t>
    </r>
    <r>
      <rPr>
        <b/>
        <sz val="16"/>
        <color theme="1"/>
        <rFont val="Calibri"/>
        <family val="2"/>
        <charset val="238"/>
        <scheme val="minor"/>
      </rPr>
      <t>200 mm</t>
    </r>
  </si>
  <si>
    <t>Min. rozteč kolmých vr.</t>
  </si>
  <si>
    <t>Petra Kurcová         2014</t>
  </si>
  <si>
    <t>Prospekt k zateplení nad krokvemi si stáhněte kliknutím na tento text.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</si>
</sst>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rgb="FF1A171C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u/>
      <sz val="8"/>
      <color theme="10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1" fillId="0" borderId="0"/>
  </cellStyleXfs>
  <cellXfs count="97">
    <xf numFmtId="0" fontId="0" fillId="0" borderId="0" xfId="0"/>
    <xf numFmtId="0" fontId="0" fillId="2" borderId="0" xfId="0" applyFill="1"/>
    <xf numFmtId="0" fontId="0" fillId="3" borderId="0" xfId="0" applyFill="1"/>
    <xf numFmtId="0" fontId="4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3" fillId="0" borderId="2" xfId="0" applyFont="1" applyBorder="1" applyAlignment="1"/>
    <xf numFmtId="0" fontId="3" fillId="0" borderId="3" xfId="0" applyFont="1" applyBorder="1" applyAlignment="1"/>
    <xf numFmtId="2" fontId="0" fillId="0" borderId="0" xfId="0" applyNumberFormat="1"/>
    <xf numFmtId="0" fontId="0" fillId="0" borderId="0" xfId="0" applyBorder="1"/>
    <xf numFmtId="0" fontId="2" fillId="0" borderId="0" xfId="0" applyFont="1"/>
    <xf numFmtId="0" fontId="2" fillId="0" borderId="0" xfId="0" applyFont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2" fontId="0" fillId="0" borderId="0" xfId="0" applyNumberFormat="1" applyFont="1" applyBorder="1"/>
    <xf numFmtId="0" fontId="0" fillId="0" borderId="0" xfId="0" applyFont="1"/>
    <xf numFmtId="2" fontId="6" fillId="0" borderId="0" xfId="0" applyNumberFormat="1" applyFont="1" applyBorder="1" applyAlignment="1">
      <alignment horizontal="center" vertical="center" wrapText="1"/>
    </xf>
    <xf numFmtId="0" fontId="0" fillId="4" borderId="0" xfId="0" applyFill="1"/>
    <xf numFmtId="0" fontId="0" fillId="0" borderId="0" xfId="0" applyNumberFormat="1" applyFont="1" applyBorder="1"/>
    <xf numFmtId="2" fontId="0" fillId="5" borderId="0" xfId="0" applyNumberFormat="1" applyFill="1"/>
    <xf numFmtId="0" fontId="3" fillId="0" borderId="0" xfId="0" applyFont="1"/>
    <xf numFmtId="0" fontId="2" fillId="3" borderId="0" xfId="0" applyFont="1" applyFill="1"/>
    <xf numFmtId="0" fontId="3" fillId="0" borderId="0" xfId="0" applyFont="1" applyBorder="1" applyAlignment="1"/>
    <xf numFmtId="0" fontId="10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0" fillId="7" borderId="0" xfId="0" applyFill="1"/>
    <xf numFmtId="0" fontId="2" fillId="7" borderId="0" xfId="0" applyFont="1" applyFill="1"/>
    <xf numFmtId="0" fontId="9" fillId="7" borderId="4" xfId="0" applyFont="1" applyFill="1" applyBorder="1" applyAlignment="1">
      <alignment horizontal="center" vertical="center"/>
    </xf>
    <xf numFmtId="2" fontId="6" fillId="0" borderId="0" xfId="0" applyNumberFormat="1" applyFont="1"/>
    <xf numFmtId="2" fontId="0" fillId="0" borderId="0" xfId="0" applyNumberFormat="1" applyFont="1"/>
    <xf numFmtId="0" fontId="0" fillId="0" borderId="0" xfId="0" applyFont="1" applyFill="1" applyBorder="1" applyAlignment="1">
      <alignment horizontal="center"/>
    </xf>
    <xf numFmtId="0" fontId="7" fillId="8" borderId="0" xfId="0" applyFont="1" applyFill="1"/>
    <xf numFmtId="0" fontId="9" fillId="9" borderId="4" xfId="0" applyFont="1" applyFill="1" applyBorder="1" applyAlignment="1">
      <alignment horizontal="center" vertical="center"/>
    </xf>
    <xf numFmtId="0" fontId="0" fillId="9" borderId="0" xfId="0" applyFill="1"/>
    <xf numFmtId="0" fontId="2" fillId="9" borderId="0" xfId="0" applyFont="1" applyFill="1"/>
    <xf numFmtId="0" fontId="2" fillId="0" borderId="0" xfId="0" applyFont="1" applyFill="1"/>
    <xf numFmtId="0" fontId="0" fillId="0" borderId="0" xfId="0" applyFill="1"/>
    <xf numFmtId="0" fontId="0" fillId="8" borderId="0" xfId="0" applyFill="1"/>
    <xf numFmtId="0" fontId="0" fillId="9" borderId="0" xfId="0" applyFont="1" applyFill="1" applyBorder="1" applyAlignment="1">
      <alignment horizontal="center"/>
    </xf>
    <xf numFmtId="1" fontId="7" fillId="9" borderId="0" xfId="0" applyNumberFormat="1" applyFont="1" applyFill="1" applyBorder="1" applyAlignment="1">
      <alignment horizontal="center"/>
    </xf>
    <xf numFmtId="0" fontId="5" fillId="0" borderId="0" xfId="1" applyAlignment="1">
      <alignment horizontal="center"/>
    </xf>
    <xf numFmtId="0" fontId="14" fillId="0" borderId="0" xfId="0" applyFont="1"/>
    <xf numFmtId="0" fontId="15" fillId="0" borderId="0" xfId="1" applyFont="1"/>
    <xf numFmtId="0" fontId="0" fillId="0" borderId="5" xfId="0" applyBorder="1"/>
    <xf numFmtId="0" fontId="2" fillId="10" borderId="0" xfId="0" applyFont="1" applyFill="1"/>
    <xf numFmtId="0" fontId="0" fillId="10" borderId="0" xfId="0" applyFill="1"/>
    <xf numFmtId="0" fontId="1" fillId="0" borderId="0" xfId="2"/>
    <xf numFmtId="0" fontId="3" fillId="0" borderId="4" xfId="0" applyFont="1" applyBorder="1" applyAlignment="1"/>
    <xf numFmtId="0" fontId="3" fillId="0" borderId="7" xfId="0" applyFont="1" applyBorder="1" applyAlignment="1"/>
    <xf numFmtId="0" fontId="0" fillId="0" borderId="0" xfId="0" applyBorder="1" applyAlignment="1">
      <alignment horizontal="right"/>
    </xf>
    <xf numFmtId="0" fontId="2" fillId="0" borderId="0" xfId="0" applyFont="1" applyBorder="1"/>
    <xf numFmtId="0" fontId="0" fillId="2" borderId="0" xfId="0" applyFill="1" applyBorder="1"/>
    <xf numFmtId="0" fontId="14" fillId="0" borderId="0" xfId="0" applyFont="1" applyAlignment="1">
      <alignment horizontal="left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3" fillId="0" borderId="0" xfId="0" applyFont="1" applyProtection="1">
      <protection hidden="1"/>
    </xf>
    <xf numFmtId="0" fontId="11" fillId="0" borderId="0" xfId="1" applyFont="1" applyFill="1" applyAlignment="1" applyProtection="1">
      <alignment horizontal="left"/>
      <protection hidden="1"/>
    </xf>
    <xf numFmtId="0" fontId="0" fillId="6" borderId="0" xfId="0" applyFill="1" applyProtection="1">
      <protection locked="0" hidden="1"/>
    </xf>
    <xf numFmtId="0" fontId="2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0" fillId="10" borderId="0" xfId="0" applyFill="1" applyProtection="1">
      <protection hidden="1"/>
    </xf>
    <xf numFmtId="0" fontId="7" fillId="10" borderId="0" xfId="0" applyFont="1" applyFill="1" applyProtection="1">
      <protection hidden="1"/>
    </xf>
    <xf numFmtId="0" fontId="2" fillId="10" borderId="0" xfId="0" applyFont="1" applyFill="1" applyProtection="1">
      <protection hidden="1"/>
    </xf>
    <xf numFmtId="0" fontId="2" fillId="0" borderId="0" xfId="0" applyFont="1" applyAlignment="1" applyProtection="1">
      <alignment horizontal="left" vertical="top" wrapText="1"/>
      <protection hidden="1"/>
    </xf>
    <xf numFmtId="0" fontId="5" fillId="0" borderId="0" xfId="1" applyProtection="1">
      <protection hidden="1"/>
    </xf>
    <xf numFmtId="0" fontId="0" fillId="6" borderId="0" xfId="0" applyFill="1" applyAlignment="1" applyProtection="1">
      <alignment horizontal="center"/>
      <protection locked="0" hidden="1"/>
    </xf>
    <xf numFmtId="0" fontId="2" fillId="0" borderId="0" xfId="0" applyFont="1" applyAlignment="1" applyProtection="1">
      <alignment horizontal="left"/>
      <protection hidden="1"/>
    </xf>
    <xf numFmtId="2" fontId="0" fillId="10" borderId="0" xfId="0" applyNumberFormat="1" applyFill="1" applyProtection="1">
      <protection hidden="1"/>
    </xf>
    <xf numFmtId="0" fontId="0" fillId="0" borderId="0" xfId="0" applyBorder="1" applyProtection="1">
      <protection hidden="1"/>
    </xf>
    <xf numFmtId="0" fontId="0" fillId="10" borderId="0" xfId="0" applyFill="1" applyBorder="1" applyAlignment="1" applyProtection="1">
      <alignment horizontal="center"/>
      <protection hidden="1"/>
    </xf>
    <xf numFmtId="0" fontId="0" fillId="10" borderId="0" xfId="0" applyFill="1" applyBorder="1" applyProtection="1">
      <protection hidden="1"/>
    </xf>
    <xf numFmtId="0" fontId="0" fillId="10" borderId="0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13" fillId="0" borderId="0" xfId="0" applyFont="1" applyProtection="1">
      <protection hidden="1"/>
    </xf>
    <xf numFmtId="0" fontId="8" fillId="10" borderId="0" xfId="0" applyFont="1" applyFill="1" applyBorder="1" applyAlignment="1" applyProtection="1">
      <alignment horizontal="center"/>
      <protection hidden="1"/>
    </xf>
    <xf numFmtId="0" fontId="5" fillId="0" borderId="0" xfId="1"/>
    <xf numFmtId="0" fontId="0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6" fillId="0" borderId="0" xfId="0" applyFont="1" applyBorder="1" applyAlignment="1">
      <alignment horizontal="center" wrapText="1"/>
    </xf>
    <xf numFmtId="0" fontId="8" fillId="10" borderId="0" xfId="0" applyFont="1" applyFill="1" applyBorder="1" applyAlignment="1" applyProtection="1">
      <alignment horizontal="center"/>
      <protection hidden="1"/>
    </xf>
    <xf numFmtId="0" fontId="8" fillId="10" borderId="0" xfId="0" applyFont="1" applyFill="1" applyBorder="1" applyAlignment="1" applyProtection="1">
      <alignment horizontal="right"/>
      <protection hidden="1"/>
    </xf>
    <xf numFmtId="0" fontId="3" fillId="0" borderId="1" xfId="0" applyFont="1" applyBorder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0" xfId="0" applyFont="1" applyAlignment="1" applyProtection="1">
      <alignment horizontal="left" vertical="top" wrapText="1"/>
      <protection hidden="1"/>
    </xf>
    <xf numFmtId="0" fontId="3" fillId="0" borderId="6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12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2" fillId="10" borderId="0" xfId="0" applyFont="1" applyFill="1" applyAlignment="1" applyProtection="1">
      <alignment horizontal="left" vertical="top" wrapText="1"/>
      <protection hidden="1"/>
    </xf>
    <xf numFmtId="0" fontId="11" fillId="1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</cellXfs>
  <cellStyles count="3">
    <cellStyle name="Hypertextový odkaz" xfId="1" builtinId="8"/>
    <cellStyle name="Normální" xfId="0" builtinId="0"/>
    <cellStyle name="Normální 2" xfId="2"/>
  </cellStyles>
  <dxfs count="0"/>
  <tableStyles count="0" defaultTableStyle="TableStyleMedium2" defaultPivotStyle="PivotStyleLight16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v&#253;po&#269;et ke str. 8'!A1"/><Relationship Id="rId3" Type="http://schemas.openxmlformats.org/officeDocument/2006/relationships/image" Target="../media/image4.png"/><Relationship Id="rId7" Type="http://schemas.openxmlformats.org/officeDocument/2006/relationships/hyperlink" Target="#'v&#253;po&#269;et ke str. 9'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'v&#253;po&#269;et ke str. 6'!A1"/><Relationship Id="rId5" Type="http://schemas.openxmlformats.org/officeDocument/2006/relationships/hyperlink" Target="#'v&#253;po&#269;et ke str. 5'!A1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v&#253;po&#269;et ke str. 8'!A1"/><Relationship Id="rId3" Type="http://schemas.openxmlformats.org/officeDocument/2006/relationships/image" Target="../media/image8.png"/><Relationship Id="rId7" Type="http://schemas.openxmlformats.org/officeDocument/2006/relationships/hyperlink" Target="#'v&#253;po&#269;et ke str. 9'!A1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hyperlink" Target="#'v&#253;po&#269;et ke str. 6'!A1"/><Relationship Id="rId5" Type="http://schemas.openxmlformats.org/officeDocument/2006/relationships/hyperlink" Target="#'v&#253;po&#269;et ke str. 5'!A1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1.png"/><Relationship Id="rId1" Type="http://schemas.openxmlformats.org/officeDocument/2006/relationships/image" Target="../media/image9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8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5" Type="http://schemas.microsoft.com/office/2007/relationships/hdphoto" Target="../media/hdphoto1.wdp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495300</xdr:colOff>
      <xdr:row>0</xdr:row>
      <xdr:rowOff>47625</xdr:rowOff>
    </xdr:from>
    <xdr:to>
      <xdr:col>9</xdr:col>
      <xdr:colOff>438767</xdr:colOff>
      <xdr:row>31</xdr:row>
      <xdr:rowOff>48450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47625"/>
          <a:ext cx="4420217" cy="5906325"/>
        </a:xfrm>
        <a:prstGeom prst="rect">
          <a:avLst/>
        </a:prstGeom>
      </xdr:spPr>
    </xdr:pic>
    <xdr:clientData/>
  </xdr:twoCellAnchor>
  <xdr:oneCellAnchor>
    <xdr:from>
      <xdr:col>2</xdr:col>
      <xdr:colOff>676275</xdr:colOff>
      <xdr:row>24</xdr:row>
      <xdr:rowOff>152398</xdr:rowOff>
    </xdr:from>
    <xdr:ext cx="3790950" cy="1162051"/>
    <xdr:sp macro="" textlink="">
      <xdr:nvSpPr>
        <xdr:cNvPr id="2" name="TextovéPole 1"/>
        <xdr:cNvSpPr txBox="1"/>
      </xdr:nvSpPr>
      <xdr:spPr>
        <a:xfrm>
          <a:off x="1019175" y="4724398"/>
          <a:ext cx="3790950" cy="1162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cs-CZ" sz="1100" b="1">
              <a:solidFill>
                <a:srgbClr val="0070C0"/>
              </a:solidFill>
            </a:rPr>
            <a:t>Výpočetní</a:t>
          </a:r>
          <a:r>
            <a:rPr lang="cs-CZ" sz="1100" b="1" baseline="0">
              <a:solidFill>
                <a:srgbClr val="0070C0"/>
              </a:solidFill>
            </a:rPr>
            <a:t> pomůcka k prospektu - nenahrazuje statické posouzení skladby, slouží pouze k přibližnému výpočtu počtu konstrukčních vrutů.</a:t>
          </a:r>
        </a:p>
        <a:p>
          <a:endParaRPr lang="cs-CZ" sz="1100" b="1" baseline="0">
            <a:solidFill>
              <a:srgbClr val="0070C0"/>
            </a:solidFill>
          </a:endParaRPr>
        </a:p>
        <a:p>
          <a:r>
            <a:rPr lang="cs-CZ" sz="1000" b="1" baseline="0">
              <a:solidFill>
                <a:srgbClr val="0070C0"/>
              </a:solidFill>
            </a:rPr>
            <a:t>Tloušťku skladby zadávejte včetně tloušťky všech </a:t>
          </a:r>
        </a:p>
        <a:p>
          <a:r>
            <a:rPr lang="cs-CZ" sz="1000" b="1" baseline="0">
              <a:solidFill>
                <a:srgbClr val="0070C0"/>
              </a:solidFill>
            </a:rPr>
            <a:t>vrstev umístěných nad krokvemi - např. bednění. </a:t>
          </a:r>
        </a:p>
        <a:p>
          <a:endParaRPr lang="cs-CZ" sz="1100" b="1"/>
        </a:p>
      </xdr:txBody>
    </xdr:sp>
    <xdr:clientData/>
  </xdr:oneCellAnchor>
  <xdr:twoCellAnchor>
    <xdr:from>
      <xdr:col>1</xdr:col>
      <xdr:colOff>190500</xdr:colOff>
      <xdr:row>47</xdr:row>
      <xdr:rowOff>28575</xdr:rowOff>
    </xdr:from>
    <xdr:to>
      <xdr:col>11</xdr:col>
      <xdr:colOff>161925</xdr:colOff>
      <xdr:row>48</xdr:row>
      <xdr:rowOff>180975</xdr:rowOff>
    </xdr:to>
    <xdr:sp macro="" textlink="">
      <xdr:nvSpPr>
        <xdr:cNvPr id="4" name="TextovéPole 3"/>
        <xdr:cNvSpPr txBox="1"/>
      </xdr:nvSpPr>
      <xdr:spPr>
        <a:xfrm>
          <a:off x="190500" y="8982075"/>
          <a:ext cx="6010275" cy="34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Přípravě této pomůcky byla věnována maximální pozornost, nicméně nelze vylloučit možnost chyby. V tom případě autoři ani vydavatel nenesou právní a ani jinou odpovědnost za případné škody vzniklé v důsledku jeho používání.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10</xdr:row>
      <xdr:rowOff>133350</xdr:rowOff>
    </xdr:from>
    <xdr:ext cx="11506200" cy="9220200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943100"/>
          <a:ext cx="11506200" cy="9220200"/>
        </a:xfrm>
        <a:prstGeom prst="rect">
          <a:avLst/>
        </a:prstGeom>
      </xdr:spPr>
    </xdr:pic>
    <xdr:clientData/>
  </xdr:oneCellAnchor>
  <xdr:oneCellAnchor>
    <xdr:from>
      <xdr:col>18</xdr:col>
      <xdr:colOff>295275</xdr:colOff>
      <xdr:row>21</xdr:row>
      <xdr:rowOff>152400</xdr:rowOff>
    </xdr:from>
    <xdr:ext cx="6134100" cy="7239000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68075" y="3886200"/>
          <a:ext cx="6134100" cy="7239000"/>
        </a:xfrm>
        <a:prstGeom prst="rect">
          <a:avLst/>
        </a:prstGeom>
      </xdr:spPr>
    </xdr:pic>
    <xdr:clientData/>
  </xdr:oneCellAnchor>
  <xdr:oneCellAnchor>
    <xdr:from>
      <xdr:col>17</xdr:col>
      <xdr:colOff>520700</xdr:colOff>
      <xdr:row>3</xdr:row>
      <xdr:rowOff>139700</xdr:rowOff>
    </xdr:from>
    <xdr:ext cx="5505450" cy="3419475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83900" y="673100"/>
          <a:ext cx="5505450" cy="341947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</xdr:row>
      <xdr:rowOff>38100</xdr:rowOff>
    </xdr:from>
    <xdr:ext cx="4171429" cy="1533333"/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850" y="219075"/>
          <a:ext cx="4171429" cy="1533333"/>
        </a:xfrm>
        <a:prstGeom prst="rect">
          <a:avLst/>
        </a:prstGeom>
      </xdr:spPr>
    </xdr:pic>
    <xdr:clientData/>
  </xdr:oneCellAnchor>
  <xdr:twoCellAnchor>
    <xdr:from>
      <xdr:col>8</xdr:col>
      <xdr:colOff>127000</xdr:colOff>
      <xdr:row>1</xdr:row>
      <xdr:rowOff>38100</xdr:rowOff>
    </xdr:from>
    <xdr:to>
      <xdr:col>15</xdr:col>
      <xdr:colOff>381000</xdr:colOff>
      <xdr:row>6</xdr:row>
      <xdr:rowOff>139700</xdr:rowOff>
    </xdr:to>
    <xdr:grpSp>
      <xdr:nvGrpSpPr>
        <xdr:cNvPr id="19" name="Skupina 18"/>
        <xdr:cNvGrpSpPr/>
      </xdr:nvGrpSpPr>
      <xdr:grpSpPr>
        <a:xfrm>
          <a:off x="5003800" y="215900"/>
          <a:ext cx="4521200" cy="990600"/>
          <a:chOff x="5003800" y="215900"/>
          <a:chExt cx="4521200" cy="990600"/>
        </a:xfrm>
      </xdr:grpSpPr>
      <xdr:sp macro="" textlink="">
        <xdr:nvSpPr>
          <xdr:cNvPr id="6" name="Pětiúhelník 5">
            <a:hlinkClick xmlns:r="http://schemas.openxmlformats.org/officeDocument/2006/relationships" r:id="rId5"/>
          </xdr:cNvPr>
          <xdr:cNvSpPr/>
        </xdr:nvSpPr>
        <xdr:spPr>
          <a:xfrm>
            <a:off x="5003800" y="215900"/>
            <a:ext cx="1993900" cy="419100"/>
          </a:xfrm>
          <a:prstGeom prst="homePlate">
            <a:avLst/>
          </a:prstGeom>
          <a:solidFill>
            <a:srgbClr val="00B0F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cs-CZ" sz="1200" b="1"/>
              <a:t>ZPĚT</a:t>
            </a:r>
            <a:r>
              <a:rPr lang="cs-CZ" sz="1200" b="1" baseline="0"/>
              <a:t> na Výpočet ke str. 5</a:t>
            </a:r>
            <a:endParaRPr lang="cs-CZ" sz="1200" b="1"/>
          </a:p>
        </xdr:txBody>
      </xdr:sp>
      <xdr:sp macro="" textlink="">
        <xdr:nvSpPr>
          <xdr:cNvPr id="8" name="Pětiúhelník 7">
            <a:hlinkClick xmlns:r="http://schemas.openxmlformats.org/officeDocument/2006/relationships" r:id="rId6"/>
          </xdr:cNvPr>
          <xdr:cNvSpPr/>
        </xdr:nvSpPr>
        <xdr:spPr>
          <a:xfrm>
            <a:off x="5003800" y="787400"/>
            <a:ext cx="1993900" cy="419100"/>
          </a:xfrm>
          <a:prstGeom prst="homePlate">
            <a:avLst/>
          </a:prstGeom>
          <a:solidFill>
            <a:srgbClr val="00B0F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cs-CZ" sz="1200" b="1"/>
              <a:t>ZPĚT</a:t>
            </a:r>
            <a:r>
              <a:rPr lang="cs-CZ" sz="1200" b="1" baseline="0"/>
              <a:t> na Výpočet ke str. 6</a:t>
            </a:r>
            <a:endParaRPr lang="cs-CZ" sz="1200" b="1"/>
          </a:p>
        </xdr:txBody>
      </xdr:sp>
      <xdr:sp macro="" textlink="">
        <xdr:nvSpPr>
          <xdr:cNvPr id="9" name="Pětiúhelník 8">
            <a:hlinkClick xmlns:r="http://schemas.openxmlformats.org/officeDocument/2006/relationships" r:id="rId7"/>
          </xdr:cNvPr>
          <xdr:cNvSpPr/>
        </xdr:nvSpPr>
        <xdr:spPr>
          <a:xfrm>
            <a:off x="7531100" y="787400"/>
            <a:ext cx="1993900" cy="419100"/>
          </a:xfrm>
          <a:prstGeom prst="homePlate">
            <a:avLst/>
          </a:prstGeom>
          <a:solidFill>
            <a:srgbClr val="00B0F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cs-CZ" sz="1200" b="1"/>
              <a:t>ZPĚT na Výpočet ke stř. 9</a:t>
            </a:r>
          </a:p>
        </xdr:txBody>
      </xdr:sp>
      <xdr:sp macro="" textlink="">
        <xdr:nvSpPr>
          <xdr:cNvPr id="15" name="Pětiúhelník 14">
            <a:hlinkClick xmlns:r="http://schemas.openxmlformats.org/officeDocument/2006/relationships" r:id="rId8"/>
          </xdr:cNvPr>
          <xdr:cNvSpPr/>
        </xdr:nvSpPr>
        <xdr:spPr>
          <a:xfrm>
            <a:off x="7531100" y="254000"/>
            <a:ext cx="1993900" cy="419100"/>
          </a:xfrm>
          <a:prstGeom prst="homePlate">
            <a:avLst/>
          </a:prstGeom>
          <a:solidFill>
            <a:srgbClr val="00B0F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cs-CZ" sz="1200" b="1"/>
              <a:t>ZPĚT</a:t>
            </a:r>
            <a:r>
              <a:rPr lang="cs-CZ" sz="1200" b="1" baseline="0"/>
              <a:t>  na Výpočet ke str. 8</a:t>
            </a:r>
            <a:endParaRPr lang="cs-CZ" sz="1200" b="1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13</xdr:row>
      <xdr:rowOff>114300</xdr:rowOff>
    </xdr:from>
    <xdr:ext cx="10629900" cy="9229725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466975"/>
          <a:ext cx="10629900" cy="9229725"/>
        </a:xfrm>
        <a:prstGeom prst="rect">
          <a:avLst/>
        </a:prstGeom>
      </xdr:spPr>
    </xdr:pic>
    <xdr:clientData/>
  </xdr:oneCellAnchor>
  <xdr:oneCellAnchor>
    <xdr:from>
      <xdr:col>16</xdr:col>
      <xdr:colOff>596884</xdr:colOff>
      <xdr:row>21</xdr:row>
      <xdr:rowOff>22223</xdr:rowOff>
    </xdr:from>
    <xdr:ext cx="5153025" cy="8039102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0484" y="3756023"/>
          <a:ext cx="5153025" cy="8039102"/>
        </a:xfrm>
        <a:prstGeom prst="rect">
          <a:avLst/>
        </a:prstGeom>
      </xdr:spPr>
    </xdr:pic>
    <xdr:clientData/>
  </xdr:oneCellAnchor>
  <xdr:oneCellAnchor>
    <xdr:from>
      <xdr:col>14</xdr:col>
      <xdr:colOff>628650</xdr:colOff>
      <xdr:row>4</xdr:row>
      <xdr:rowOff>133350</xdr:rowOff>
    </xdr:from>
    <xdr:ext cx="5540257" cy="3448050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29850" y="857250"/>
          <a:ext cx="5540257" cy="344805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</xdr:row>
      <xdr:rowOff>38100</xdr:rowOff>
    </xdr:from>
    <xdr:ext cx="4171429" cy="1533333"/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850" y="219075"/>
          <a:ext cx="4171429" cy="1533333"/>
        </a:xfrm>
        <a:prstGeom prst="rect">
          <a:avLst/>
        </a:prstGeom>
      </xdr:spPr>
    </xdr:pic>
    <xdr:clientData/>
  </xdr:oneCellAnchor>
  <xdr:twoCellAnchor>
    <xdr:from>
      <xdr:col>8</xdr:col>
      <xdr:colOff>50800</xdr:colOff>
      <xdr:row>2</xdr:row>
      <xdr:rowOff>25400</xdr:rowOff>
    </xdr:from>
    <xdr:to>
      <xdr:col>15</xdr:col>
      <xdr:colOff>304800</xdr:colOff>
      <xdr:row>7</xdr:row>
      <xdr:rowOff>127000</xdr:rowOff>
    </xdr:to>
    <xdr:grpSp>
      <xdr:nvGrpSpPr>
        <xdr:cNvPr id="7" name="Skupina 6"/>
        <xdr:cNvGrpSpPr/>
      </xdr:nvGrpSpPr>
      <xdr:grpSpPr>
        <a:xfrm>
          <a:off x="5090160" y="370840"/>
          <a:ext cx="4663440" cy="965200"/>
          <a:chOff x="5003800" y="215900"/>
          <a:chExt cx="4521200" cy="990600"/>
        </a:xfrm>
      </xdr:grpSpPr>
      <xdr:sp macro="" textlink="">
        <xdr:nvSpPr>
          <xdr:cNvPr id="8" name="Pětiúhelník 7">
            <a:hlinkClick xmlns:r="http://schemas.openxmlformats.org/officeDocument/2006/relationships" r:id="rId5"/>
          </xdr:cNvPr>
          <xdr:cNvSpPr/>
        </xdr:nvSpPr>
        <xdr:spPr>
          <a:xfrm>
            <a:off x="5003800" y="215900"/>
            <a:ext cx="1993900" cy="419100"/>
          </a:xfrm>
          <a:prstGeom prst="homePlate">
            <a:avLst/>
          </a:prstGeom>
          <a:solidFill>
            <a:srgbClr val="00B0F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cs-CZ" sz="1200" b="1"/>
              <a:t>ZPĚT</a:t>
            </a:r>
            <a:r>
              <a:rPr lang="cs-CZ" sz="1200" b="1" baseline="0"/>
              <a:t> na Výpočet ke str. 5</a:t>
            </a:r>
            <a:endParaRPr lang="cs-CZ" sz="1200" b="1"/>
          </a:p>
        </xdr:txBody>
      </xdr:sp>
      <xdr:sp macro="" textlink="">
        <xdr:nvSpPr>
          <xdr:cNvPr id="9" name="Pětiúhelník 8">
            <a:hlinkClick xmlns:r="http://schemas.openxmlformats.org/officeDocument/2006/relationships" r:id="rId6"/>
          </xdr:cNvPr>
          <xdr:cNvSpPr/>
        </xdr:nvSpPr>
        <xdr:spPr>
          <a:xfrm>
            <a:off x="5003800" y="787400"/>
            <a:ext cx="1993900" cy="419100"/>
          </a:xfrm>
          <a:prstGeom prst="homePlate">
            <a:avLst/>
          </a:prstGeom>
          <a:solidFill>
            <a:srgbClr val="00B0F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cs-CZ" sz="1200" b="1"/>
              <a:t>ZPĚT</a:t>
            </a:r>
            <a:r>
              <a:rPr lang="cs-CZ" sz="1200" b="1" baseline="0"/>
              <a:t> na Výpočet ke str. 6</a:t>
            </a:r>
            <a:endParaRPr lang="cs-CZ" sz="1200" b="1"/>
          </a:p>
        </xdr:txBody>
      </xdr:sp>
      <xdr:sp macro="" textlink="">
        <xdr:nvSpPr>
          <xdr:cNvPr id="10" name="Pětiúhelník 9">
            <a:hlinkClick xmlns:r="http://schemas.openxmlformats.org/officeDocument/2006/relationships" r:id="rId7"/>
          </xdr:cNvPr>
          <xdr:cNvSpPr/>
        </xdr:nvSpPr>
        <xdr:spPr>
          <a:xfrm>
            <a:off x="7531100" y="787400"/>
            <a:ext cx="1993900" cy="419100"/>
          </a:xfrm>
          <a:prstGeom prst="homePlate">
            <a:avLst/>
          </a:prstGeom>
          <a:solidFill>
            <a:srgbClr val="00B0F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cs-CZ" sz="1200" b="1"/>
              <a:t>ZPĚT na Výpočet ke stř. 9</a:t>
            </a:r>
          </a:p>
        </xdr:txBody>
      </xdr:sp>
      <xdr:sp macro="" textlink="">
        <xdr:nvSpPr>
          <xdr:cNvPr id="11" name="Pětiúhelník 10">
            <a:hlinkClick xmlns:r="http://schemas.openxmlformats.org/officeDocument/2006/relationships" r:id="rId8"/>
          </xdr:cNvPr>
          <xdr:cNvSpPr/>
        </xdr:nvSpPr>
        <xdr:spPr>
          <a:xfrm>
            <a:off x="7531100" y="254000"/>
            <a:ext cx="1993900" cy="419100"/>
          </a:xfrm>
          <a:prstGeom prst="homePlate">
            <a:avLst/>
          </a:prstGeom>
          <a:solidFill>
            <a:srgbClr val="00B0F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cs-CZ" sz="1200" b="1"/>
              <a:t>ZPĚT</a:t>
            </a:r>
            <a:r>
              <a:rPr lang="cs-CZ" sz="1200" b="1" baseline="0"/>
              <a:t>  na Výpočet ke str. 8</a:t>
            </a:r>
            <a:endParaRPr lang="cs-CZ" sz="1200" b="1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9525</xdr:colOff>
      <xdr:row>6</xdr:row>
      <xdr:rowOff>109537</xdr:rowOff>
    </xdr:from>
    <xdr:ext cx="2190750" cy="4238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11296650" y="300037"/>
              <a:ext cx="2190750" cy="4238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unc>
                      <m:funcPr>
                        <m:ctrlPr>
                          <a:rPr lang="cs-CZ" sz="1100" b="0" i="1">
                            <a:latin typeface="Cambria Math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cs-CZ" sz="1100" b="0" i="0">
                            <a:latin typeface="Cambria Math"/>
                          </a:rPr>
                          <m:t>cos</m:t>
                        </m:r>
                      </m:fName>
                      <m:e>
                        <m:r>
                          <a:rPr lang="cs-CZ" sz="1100" b="0" i="1">
                            <a:latin typeface="Cambria Math"/>
                          </a:rPr>
                          <m:t>30= </m:t>
                        </m:r>
                        <m:f>
                          <m:fPr>
                            <m:ctrlPr>
                              <a:rPr lang="cs-CZ" sz="1100" b="0" i="1">
                                <a:latin typeface="Cambria Math"/>
                              </a:rPr>
                            </m:ctrlPr>
                          </m:fPr>
                          <m:num>
                            <m:r>
                              <a:rPr lang="cs-CZ" sz="1100" b="0" i="1">
                                <a:latin typeface="Cambria Math"/>
                              </a:rPr>
                              <m:t>𝐵</m:t>
                            </m:r>
                            <m:r>
                              <a:rPr lang="cs-CZ" sz="1100" b="0" i="1">
                                <a:latin typeface="Cambria Math"/>
                              </a:rPr>
                              <m:t>+60</m:t>
                            </m:r>
                          </m:num>
                          <m:den>
                            <m:r>
                              <a:rPr lang="cs-CZ" sz="1100" b="0" i="1">
                                <a:latin typeface="Cambria Math"/>
                              </a:rPr>
                              <m:t>𝐶</m:t>
                            </m:r>
                          </m:den>
                        </m:f>
                      </m:e>
                    </m:func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11296650" y="300037"/>
              <a:ext cx="2190750" cy="4238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b="0" i="0">
                  <a:latin typeface="Cambria Math"/>
                </a:rPr>
                <a:t>cos⁡〖30= (𝐵+60)/𝐶〗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20</xdr:col>
      <xdr:colOff>85725</xdr:colOff>
      <xdr:row>10</xdr:row>
      <xdr:rowOff>80962</xdr:rowOff>
    </xdr:from>
    <xdr:ext cx="914400" cy="4551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11982450" y="1033462"/>
              <a:ext cx="914400" cy="4551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unc>
                      <m:funcPr>
                        <m:ctrlPr>
                          <a:rPr lang="cs-CZ" sz="1100" i="1">
                            <a:latin typeface="Cambria Math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cs-CZ" sz="1100" i="0">
                            <a:latin typeface="Cambria Math"/>
                          </a:rPr>
                          <m:t>cos</m:t>
                        </m:r>
                      </m:fName>
                      <m:e>
                        <m:r>
                          <a:rPr lang="cs-CZ" sz="1100" b="0" i="1">
                            <a:latin typeface="Cambria Math"/>
                          </a:rPr>
                          <m:t>30= </m:t>
                        </m:r>
                        <m:f>
                          <m:fPr>
                            <m:ctrlPr>
                              <a:rPr lang="cs-CZ" sz="1100" b="0" i="1">
                                <a:latin typeface="Cambria Math"/>
                              </a:rPr>
                            </m:ctrlPr>
                          </m:fPr>
                          <m:num>
                            <m:rad>
                              <m:radPr>
                                <m:degHide m:val="on"/>
                                <m:ctrlPr>
                                  <a:rPr lang="cs-CZ" sz="1100" b="0" i="1">
                                    <a:latin typeface="Cambria Math"/>
                                  </a:rPr>
                                </m:ctrlPr>
                              </m:radPr>
                              <m:deg/>
                              <m:e>
                                <m:r>
                                  <a:rPr lang="cs-CZ" sz="1100" b="0" i="1">
                                    <a:latin typeface="Cambria Math"/>
                                  </a:rPr>
                                  <m:t>3</m:t>
                                </m:r>
                              </m:e>
                            </m:rad>
                          </m:num>
                          <m:den>
                            <m:r>
                              <a:rPr lang="cs-CZ" sz="1100" b="0" i="1">
                                <a:latin typeface="Cambria Math"/>
                              </a:rPr>
                              <m:t>2</m:t>
                            </m:r>
                          </m:den>
                        </m:f>
                      </m:e>
                    </m:func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11982450" y="1033462"/>
              <a:ext cx="914400" cy="4551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pPr/>
              <a:r>
                <a:rPr lang="cs-CZ" sz="1100" i="0">
                  <a:latin typeface="Cambria Math"/>
                </a:rPr>
                <a:t>cos⁡〖</a:t>
              </a:r>
              <a:r>
                <a:rPr lang="cs-CZ" sz="1100" b="0" i="0">
                  <a:latin typeface="Cambria Math"/>
                </a:rPr>
                <a:t>30= √3/2〗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19</xdr:col>
      <xdr:colOff>571500</xdr:colOff>
      <xdr:row>12</xdr:row>
      <xdr:rowOff>157162</xdr:rowOff>
    </xdr:from>
    <xdr:ext cx="914400" cy="28809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11858625" y="1490662"/>
              <a:ext cx="914400" cy="2880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cs-CZ" sz="1100" i="1">
                            <a:latin typeface="Cambria Math"/>
                          </a:rPr>
                        </m:ctrlPr>
                      </m:radPr>
                      <m:deg/>
                      <m:e>
                        <m:r>
                          <a:rPr lang="cs-CZ" sz="1100" b="0" i="1">
                            <a:latin typeface="Cambria Math"/>
                          </a:rPr>
                          <m:t>3=</m:t>
                        </m:r>
                      </m:e>
                    </m:rad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11858625" y="1490662"/>
              <a:ext cx="914400" cy="2880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pPr/>
              <a:r>
                <a:rPr lang="cs-CZ" sz="1100" i="0">
                  <a:latin typeface="Cambria Math"/>
                </a:rPr>
                <a:t>√(</a:t>
              </a:r>
              <a:r>
                <a:rPr lang="cs-CZ" sz="1100" b="0" i="0">
                  <a:latin typeface="Cambria Math"/>
                </a:rPr>
                <a:t>3=)</a:t>
              </a:r>
              <a:endParaRPr lang="cs-CZ" sz="1100"/>
            </a:p>
          </xdr:txBody>
        </xdr:sp>
      </mc:Fallback>
    </mc:AlternateContent>
    <xdr:clientData/>
  </xdr:oneCellAnchor>
  <xdr:twoCellAnchor editAs="oneCell">
    <xdr:from>
      <xdr:col>0</xdr:col>
      <xdr:colOff>0</xdr:colOff>
      <xdr:row>0</xdr:row>
      <xdr:rowOff>0</xdr:rowOff>
    </xdr:from>
    <xdr:to>
      <xdr:col>8</xdr:col>
      <xdr:colOff>666749</xdr:colOff>
      <xdr:row>2</xdr:row>
      <xdr:rowOff>28575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62624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24</xdr:row>
      <xdr:rowOff>232900</xdr:rowOff>
    </xdr:from>
    <xdr:to>
      <xdr:col>8</xdr:col>
      <xdr:colOff>657225</xdr:colOff>
      <xdr:row>46</xdr:row>
      <xdr:rowOff>0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4950"/>
          <a:ext cx="5743574" cy="4110500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514350</xdr:colOff>
      <xdr:row>3</xdr:row>
      <xdr:rowOff>0</xdr:rowOff>
    </xdr:from>
    <xdr:to>
      <xdr:col>8</xdr:col>
      <xdr:colOff>504825</xdr:colOff>
      <xdr:row>4</xdr:row>
      <xdr:rowOff>76200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571500"/>
          <a:ext cx="184785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</xdr:row>
      <xdr:rowOff>561975</xdr:rowOff>
    </xdr:from>
    <xdr:to>
      <xdr:col>1</xdr:col>
      <xdr:colOff>47562</xdr:colOff>
      <xdr:row>40</xdr:row>
      <xdr:rowOff>132454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1133475"/>
          <a:ext cx="504762" cy="71714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19050</xdr:colOff>
      <xdr:row>2</xdr:row>
      <xdr:rowOff>51439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6048375" cy="43243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25</xdr:row>
      <xdr:rowOff>1242</xdr:rowOff>
    </xdr:from>
    <xdr:to>
      <xdr:col>0</xdr:col>
      <xdr:colOff>247651</xdr:colOff>
      <xdr:row>46</xdr:row>
      <xdr:rowOff>17809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5325717"/>
          <a:ext cx="5819774" cy="413136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3</xdr:row>
      <xdr:rowOff>19050</xdr:rowOff>
    </xdr:from>
    <xdr:to>
      <xdr:col>5</xdr:col>
      <xdr:colOff>66675</xdr:colOff>
      <xdr:row>3</xdr:row>
      <xdr:rowOff>285750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590550"/>
          <a:ext cx="184785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</xdr:row>
      <xdr:rowOff>561975</xdr:rowOff>
    </xdr:from>
    <xdr:to>
      <xdr:col>0</xdr:col>
      <xdr:colOff>57150</xdr:colOff>
      <xdr:row>39</xdr:row>
      <xdr:rowOff>56254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1133475"/>
          <a:ext cx="504762" cy="71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9525</xdr:rowOff>
    </xdr:from>
    <xdr:to>
      <xdr:col>16384</xdr:col>
      <xdr:colOff>9525</xdr:colOff>
      <xdr:row>2</xdr:row>
      <xdr:rowOff>72088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525"/>
          <a:ext cx="5886449" cy="443563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3</xdr:row>
      <xdr:rowOff>28575</xdr:rowOff>
    </xdr:from>
    <xdr:to>
      <xdr:col>9</xdr:col>
      <xdr:colOff>419100</xdr:colOff>
      <xdr:row>5</xdr:row>
      <xdr:rowOff>85725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600075"/>
          <a:ext cx="184785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25</xdr:row>
      <xdr:rowOff>29979</xdr:rowOff>
    </xdr:from>
    <xdr:to>
      <xdr:col>9</xdr:col>
      <xdr:colOff>295275</xdr:colOff>
      <xdr:row>46</xdr:row>
      <xdr:rowOff>190499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144904"/>
          <a:ext cx="5391150" cy="421817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</xdr:row>
      <xdr:rowOff>10421</xdr:rowOff>
    </xdr:from>
    <xdr:to>
      <xdr:col>1</xdr:col>
      <xdr:colOff>190437</xdr:colOff>
      <xdr:row>37</xdr:row>
      <xdr:rowOff>19050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981971"/>
          <a:ext cx="504762" cy="64951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19050</xdr:colOff>
      <xdr:row>2</xdr:row>
      <xdr:rowOff>51439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0" cy="432439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</xdr:row>
      <xdr:rowOff>19050</xdr:rowOff>
    </xdr:from>
    <xdr:to>
      <xdr:col>5</xdr:col>
      <xdr:colOff>66675</xdr:colOff>
      <xdr:row>5</xdr:row>
      <xdr:rowOff>190500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590550"/>
          <a:ext cx="0" cy="266700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25</xdr:row>
      <xdr:rowOff>19050</xdr:rowOff>
    </xdr:from>
    <xdr:to>
      <xdr:col>7</xdr:col>
      <xdr:colOff>0</xdr:colOff>
      <xdr:row>27</xdr:row>
      <xdr:rowOff>66675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590550"/>
          <a:ext cx="184785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16384</xdr:col>
      <xdr:colOff>200025</xdr:colOff>
      <xdr:row>2</xdr:row>
      <xdr:rowOff>47685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57900" cy="4286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66675</xdr:rowOff>
    </xdr:from>
    <xdr:to>
      <xdr:col>16384</xdr:col>
      <xdr:colOff>19050</xdr:colOff>
      <xdr:row>47</xdr:row>
      <xdr:rowOff>123825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19750"/>
          <a:ext cx="5876925" cy="3914775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4</xdr:row>
      <xdr:rowOff>19050</xdr:rowOff>
    </xdr:from>
    <xdr:to>
      <xdr:col>8</xdr:col>
      <xdr:colOff>323248</xdr:colOff>
      <xdr:row>7</xdr:row>
      <xdr:rowOff>17582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67175" y="990600"/>
          <a:ext cx="1666273" cy="646232"/>
        </a:xfrm>
        <a:prstGeom prst="rect">
          <a:avLst/>
        </a:prstGeom>
      </xdr:spPr>
    </xdr:pic>
    <xdr:clientData/>
  </xdr:twoCellAnchor>
  <xdr:twoCellAnchor editAs="oneCell">
    <xdr:from>
      <xdr:col>7</xdr:col>
      <xdr:colOff>137873</xdr:colOff>
      <xdr:row>7</xdr:row>
      <xdr:rowOff>38100</xdr:rowOff>
    </xdr:from>
    <xdr:to>
      <xdr:col>8</xdr:col>
      <xdr:colOff>409575</xdr:colOff>
      <xdr:row>38</xdr:row>
      <xdr:rowOff>124740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52798" y="1657350"/>
          <a:ext cx="566977" cy="6163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9</xdr:col>
      <xdr:colOff>0</xdr:colOff>
      <xdr:row>2</xdr:row>
      <xdr:rowOff>57149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5972175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9525</xdr:rowOff>
    </xdr:from>
    <xdr:to>
      <xdr:col>9</xdr:col>
      <xdr:colOff>0</xdr:colOff>
      <xdr:row>47</xdr:row>
      <xdr:rowOff>0</xdr:rowOff>
    </xdr:to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96"/>
        <a:stretch/>
      </xdr:blipFill>
      <xdr:spPr>
        <a:xfrm>
          <a:off x="0" y="5553075"/>
          <a:ext cx="5972175" cy="3276600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4</xdr:row>
      <xdr:rowOff>104775</xdr:rowOff>
    </xdr:from>
    <xdr:to>
      <xdr:col>8</xdr:col>
      <xdr:colOff>361348</xdr:colOff>
      <xdr:row>6</xdr:row>
      <xdr:rowOff>160457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14800" y="1190625"/>
          <a:ext cx="1666273" cy="646232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7</xdr:row>
      <xdr:rowOff>114300</xdr:rowOff>
    </xdr:from>
    <xdr:to>
      <xdr:col>8</xdr:col>
      <xdr:colOff>390525</xdr:colOff>
      <xdr:row>38</xdr:row>
      <xdr:rowOff>160559</xdr:rowOff>
    </xdr:to>
    <xdr:grpSp>
      <xdr:nvGrpSpPr>
        <xdr:cNvPr id="8" name="Skupina 7"/>
        <xdr:cNvGrpSpPr/>
      </xdr:nvGrpSpPr>
      <xdr:grpSpPr>
        <a:xfrm>
          <a:off x="5314950" y="1981200"/>
          <a:ext cx="495300" cy="5294534"/>
          <a:chOff x="4914900" y="1971675"/>
          <a:chExt cx="567738" cy="6161309"/>
        </a:xfrm>
      </xdr:grpSpPr>
      <xdr:pic>
        <xdr:nvPicPr>
          <xdr:cNvPr id="6" name="Obrázek 5"/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8922" l="0" r="100000"/>
                    </a14:imgEffect>
                  </a14:imgLayer>
                </a14:imgProps>
              </a:ext>
            </a:extLst>
          </a:blip>
          <a:srcRect b="91269"/>
          <a:stretch/>
        </xdr:blipFill>
        <xdr:spPr>
          <a:xfrm>
            <a:off x="4914900" y="1971675"/>
            <a:ext cx="548688" cy="542925"/>
          </a:xfrm>
          <a:prstGeom prst="rect">
            <a:avLst/>
          </a:prstGeom>
        </xdr:spPr>
      </xdr:pic>
      <xdr:pic>
        <xdr:nvPicPr>
          <xdr:cNvPr id="7" name="Obrázek 6"/>
          <xdr:cNvPicPr>
            <a:picLocks noChangeAspect="1"/>
          </xdr:cNvPicPr>
        </xdr:nvPicPr>
        <xdr:blipFill rotWithShape="1">
          <a:blip xmlns:r="http://schemas.openxmlformats.org/officeDocument/2006/relationships" r:embed="rId6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8922" b="100000" l="0" r="100000"/>
                    </a14:imgEffect>
                  </a14:imgLayer>
                </a14:imgProps>
              </a:ext>
            </a:extLst>
          </a:blip>
          <a:srcRect t="8577"/>
          <a:stretch/>
        </xdr:blipFill>
        <xdr:spPr>
          <a:xfrm>
            <a:off x="4933950" y="2447925"/>
            <a:ext cx="548688" cy="568505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file://E:\..\Microsoft\Windows\Temporary%20Internet%20Files\Content.Outlook\Microsoft\Windows\Temporary%20Internet%20Files\Content.Outlook\Microsoft\Windows\Temporary%20Internet%20Files\Content.Outlook\Microsoft\Windows\Temporary%20Internet%20Files\Content.Outlook\Microsoft\Windows\Temporary%20Internet%20Files\Content.Outlook\Microsoft\Windows\Users\kurcj\AppData\Local\Microsoft\Windows\Temporary%20Internet%20Files\AppData\Roaming\Microsoft\Excel\Hanas_knauf303664891671660760\Pro%20Hanse%20KNAUF\tloustka_skladby.png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file://E:\..\Microsoft\Windows\Temporary%20Internet%20Files\Content.Outlook\Microsoft\Windows\Temporary%20Internet%20Files\Content.Outlook\Microsoft\Windows\Temporary%20Internet%20Files\Content.Outlook\Microsoft\Windows\Temporary%20Internet%20Files\Content.Outlook\Microsoft\Windows\Temporary%20Internet%20Files\Content.Outlook\Microsoft\Windows\Users\kurcj\AppData\Local\Microsoft\Windows\Temporary%20Internet%20Files\AppData\Roaming\Microsoft\Excel\Hanas_knauf303664891671660760\Pro%20Hanse%20KNAUF\tloustka_skladby.pn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knaufinsulation.cz/sites/cz.knaufinsulation.net/files/prospekt/Zatepleni-nad-krokvemi.pdf" TargetMode="External"/><Relationship Id="rId1" Type="http://schemas.openxmlformats.org/officeDocument/2006/relationships/hyperlink" Target="mailto:jan.kurc@knaufinsulation.com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ile://E:\..\Microsoft\Windows\Temporary%20Internet%20Files\Content.Outlook\Microsoft\Windows\Temporary%20Internet%20Files\Content.Outlook\Microsoft\Windows\Temporary%20Internet%20Files\Content.Outlook\Microsoft\Windows\Temporary%20Internet%20Files\Content.Outlook\Microsoft\Windows\Temporary%20Internet%20Files\Content.Outlook\Microsoft\Windows\Users\kurcj\AppData\Local\Microsoft\Windows\Temporary%20Internet%20Files\AppData\Roaming\Microsoft\Excel\Hanas_knauf303664891671660760\Pro%20Hanse%20KNAUF\tloustka_skladby.png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file://E:\..\Microsoft\Windows\Temporary%20Internet%20Files\Content.Outlook\Microsoft\Windows\Temporary%20Internet%20Files\Content.Outlook\Microsoft\Windows\Temporary%20Internet%20Files\Content.Outlook\Microsoft\Windows\Temporary%20Internet%20Files\Content.Outlook\Microsoft\Windows\Temporary%20Internet%20Files\Content.Outlook\Microsoft\Windows\Users\kurcj\AppData\Local\Microsoft\Windows\Temporary%20Internet%20Files\AppData\Roaming\Microsoft\Excel\Hanas_knauf303664891671660760\Pro%20Hanse%20KNAUF\tloustka_skladby.png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workbookViewId="0">
      <pane ySplit="11" topLeftCell="A62" activePane="bottomLeft" state="frozen"/>
      <selection pane="bottomLeft" activeCell="A12" sqref="A12"/>
    </sheetView>
  </sheetViews>
  <sheetFormatPr defaultColWidth="9.109375" defaultRowHeight="14.4" x14ac:dyDescent="0.3"/>
  <cols>
    <col min="1" max="1" width="9.109375" style="15" bestFit="1" customWidth="1"/>
    <col min="2" max="2" width="14.5546875" style="13" bestFit="1" customWidth="1"/>
    <col min="3" max="3" width="14" style="13" bestFit="1" customWidth="1"/>
    <col min="4" max="4" width="12.5546875" style="13" bestFit="1" customWidth="1"/>
    <col min="5" max="5" width="10.88671875" style="14" bestFit="1" customWidth="1"/>
    <col min="6" max="6" width="9.109375" style="14"/>
    <col min="7" max="7" width="8.88671875" customWidth="1"/>
    <col min="8" max="16384" width="9.109375" style="15"/>
  </cols>
  <sheetData>
    <row r="1" spans="1:6" x14ac:dyDescent="0.3">
      <c r="B1" s="12" t="s">
        <v>17</v>
      </c>
    </row>
    <row r="3" spans="1:6" x14ac:dyDescent="0.3">
      <c r="B3" s="13" t="s">
        <v>6</v>
      </c>
      <c r="C3" s="13" t="s">
        <v>7</v>
      </c>
      <c r="D3" s="13" t="s">
        <v>14</v>
      </c>
      <c r="E3" s="14" t="s">
        <v>22</v>
      </c>
    </row>
    <row r="4" spans="1:6" x14ac:dyDescent="0.3">
      <c r="B4" s="13" t="s">
        <v>8</v>
      </c>
      <c r="C4" s="13" t="s">
        <v>8</v>
      </c>
      <c r="D4" s="13">
        <v>15</v>
      </c>
      <c r="E4" s="18">
        <f>(180-D4-90)</f>
        <v>75</v>
      </c>
    </row>
    <row r="5" spans="1:6" x14ac:dyDescent="0.3">
      <c r="B5" s="13" t="s">
        <v>9</v>
      </c>
      <c r="C5" s="13" t="s">
        <v>9</v>
      </c>
      <c r="D5" s="13">
        <v>30</v>
      </c>
      <c r="E5" s="18"/>
    </row>
    <row r="6" spans="1:6" x14ac:dyDescent="0.3">
      <c r="B6" s="13" t="s">
        <v>10</v>
      </c>
      <c r="C6" s="13" t="s">
        <v>10</v>
      </c>
      <c r="D6" s="13">
        <v>45</v>
      </c>
      <c r="E6" s="18"/>
    </row>
    <row r="7" spans="1:6" x14ac:dyDescent="0.3">
      <c r="B7" s="13" t="s">
        <v>11</v>
      </c>
      <c r="D7" s="13">
        <v>60</v>
      </c>
      <c r="E7" s="18"/>
    </row>
    <row r="8" spans="1:6" x14ac:dyDescent="0.3">
      <c r="D8" s="13">
        <v>75</v>
      </c>
      <c r="E8" s="18"/>
    </row>
    <row r="11" spans="1:6" s="10" customFormat="1" x14ac:dyDescent="0.3">
      <c r="A11" s="10" t="s">
        <v>16</v>
      </c>
      <c r="B11" s="10" t="s">
        <v>6</v>
      </c>
      <c r="C11" s="10" t="s">
        <v>7</v>
      </c>
      <c r="D11" s="10" t="s">
        <v>15</v>
      </c>
      <c r="E11" s="11" t="s">
        <v>12</v>
      </c>
      <c r="F11" s="11" t="s">
        <v>13</v>
      </c>
    </row>
    <row r="12" spans="1:6" x14ac:dyDescent="0.3">
      <c r="A12" s="15" t="str">
        <f t="shared" ref="A12:A43" si="0">CONCATENATE(B12,"-",C12,"-",D12)</f>
        <v>I.-I.-15</v>
      </c>
      <c r="B12" s="13" t="s">
        <v>8</v>
      </c>
      <c r="C12" s="13" t="s">
        <v>8</v>
      </c>
      <c r="D12" s="13">
        <v>15</v>
      </c>
      <c r="E12" s="16">
        <v>1.45</v>
      </c>
      <c r="F12" s="16">
        <v>0.9</v>
      </c>
    </row>
    <row r="13" spans="1:6" x14ac:dyDescent="0.3">
      <c r="A13" s="15" t="str">
        <f t="shared" si="0"/>
        <v>I.-I.-30</v>
      </c>
      <c r="B13" s="13" t="s">
        <v>8</v>
      </c>
      <c r="C13" s="13" t="s">
        <v>8</v>
      </c>
      <c r="D13" s="13">
        <v>30</v>
      </c>
      <c r="E13" s="16">
        <v>1.1499999999999999</v>
      </c>
      <c r="F13" s="16">
        <v>0.6</v>
      </c>
    </row>
    <row r="14" spans="1:6" x14ac:dyDescent="0.3">
      <c r="A14" s="15" t="str">
        <f t="shared" si="0"/>
        <v>I.-I.-45</v>
      </c>
      <c r="B14" s="13" t="s">
        <v>8</v>
      </c>
      <c r="C14" s="13" t="s">
        <v>8</v>
      </c>
      <c r="D14" s="13">
        <v>45</v>
      </c>
      <c r="E14" s="16">
        <v>1.4</v>
      </c>
      <c r="F14" s="16">
        <v>0.8</v>
      </c>
    </row>
    <row r="15" spans="1:6" x14ac:dyDescent="0.3">
      <c r="A15" s="15" t="str">
        <f t="shared" si="0"/>
        <v>I.-I.-60</v>
      </c>
      <c r="B15" s="13" t="s">
        <v>8</v>
      </c>
      <c r="C15" s="13" t="s">
        <v>8</v>
      </c>
      <c r="D15" s="13">
        <v>60</v>
      </c>
      <c r="E15" s="16">
        <v>1.75</v>
      </c>
      <c r="F15" s="16">
        <v>1.05</v>
      </c>
    </row>
    <row r="16" spans="1:6" x14ac:dyDescent="0.3">
      <c r="A16" s="15" t="str">
        <f t="shared" si="0"/>
        <v>I.-I.-75</v>
      </c>
      <c r="B16" s="13" t="s">
        <v>8</v>
      </c>
      <c r="C16" s="13" t="s">
        <v>8</v>
      </c>
      <c r="D16" s="13">
        <v>75</v>
      </c>
      <c r="E16" s="16">
        <v>1.1499999999999999</v>
      </c>
      <c r="F16" s="16">
        <v>1.05</v>
      </c>
    </row>
    <row r="17" spans="1:6" x14ac:dyDescent="0.3">
      <c r="A17" s="15" t="str">
        <f t="shared" si="0"/>
        <v>I.-II.-15</v>
      </c>
      <c r="B17" s="13" t="s">
        <v>8</v>
      </c>
      <c r="C17" s="13" t="s">
        <v>9</v>
      </c>
      <c r="D17" s="13">
        <v>15</v>
      </c>
      <c r="E17" s="16">
        <v>1.45</v>
      </c>
      <c r="F17" s="16">
        <v>0.9</v>
      </c>
    </row>
    <row r="18" spans="1:6" x14ac:dyDescent="0.3">
      <c r="A18" s="15" t="str">
        <f t="shared" si="0"/>
        <v>I.-II.-30</v>
      </c>
      <c r="B18" s="13" t="s">
        <v>8</v>
      </c>
      <c r="C18" s="13" t="s">
        <v>9</v>
      </c>
      <c r="D18" s="13">
        <v>30</v>
      </c>
      <c r="E18" s="16">
        <v>1.1499999999999999</v>
      </c>
      <c r="F18" s="16">
        <v>0.6</v>
      </c>
    </row>
    <row r="19" spans="1:6" x14ac:dyDescent="0.3">
      <c r="A19" s="15" t="str">
        <f t="shared" si="0"/>
        <v>I.-II.-45</v>
      </c>
      <c r="B19" s="13" t="s">
        <v>8</v>
      </c>
      <c r="C19" s="13" t="s">
        <v>9</v>
      </c>
      <c r="D19" s="13">
        <v>45</v>
      </c>
      <c r="E19" s="16">
        <v>1.35</v>
      </c>
      <c r="F19" s="16">
        <v>0.75</v>
      </c>
    </row>
    <row r="20" spans="1:6" x14ac:dyDescent="0.3">
      <c r="A20" s="15" t="str">
        <f t="shared" si="0"/>
        <v>I.-II.-60</v>
      </c>
      <c r="B20" s="13" t="s">
        <v>8</v>
      </c>
      <c r="C20" s="13" t="s">
        <v>9</v>
      </c>
      <c r="D20" s="13">
        <v>60</v>
      </c>
      <c r="E20" s="16">
        <v>1.65</v>
      </c>
      <c r="F20" s="16">
        <v>0.95</v>
      </c>
    </row>
    <row r="21" spans="1:6" x14ac:dyDescent="0.3">
      <c r="A21" s="15" t="str">
        <f t="shared" si="0"/>
        <v>I.-II.-75</v>
      </c>
      <c r="B21" s="13" t="s">
        <v>8</v>
      </c>
      <c r="C21" s="13" t="s">
        <v>9</v>
      </c>
      <c r="D21" s="13">
        <v>75</v>
      </c>
      <c r="E21" s="16">
        <v>1.1000000000000001</v>
      </c>
      <c r="F21" s="16">
        <v>0.9</v>
      </c>
    </row>
    <row r="22" spans="1:6" x14ac:dyDescent="0.3">
      <c r="A22" s="15" t="str">
        <f t="shared" si="0"/>
        <v>I.-III.-15</v>
      </c>
      <c r="B22" s="13" t="s">
        <v>8</v>
      </c>
      <c r="C22" s="13" t="s">
        <v>10</v>
      </c>
      <c r="D22" s="13">
        <v>15</v>
      </c>
      <c r="E22" s="16">
        <v>1.45</v>
      </c>
      <c r="F22" s="16">
        <v>0.9</v>
      </c>
    </row>
    <row r="23" spans="1:6" x14ac:dyDescent="0.3">
      <c r="A23" s="15" t="str">
        <f t="shared" si="0"/>
        <v>I.-III.-30</v>
      </c>
      <c r="B23" s="13" t="s">
        <v>8</v>
      </c>
      <c r="C23" s="13" t="s">
        <v>10</v>
      </c>
      <c r="D23" s="13">
        <v>30</v>
      </c>
      <c r="E23" s="16">
        <v>1.1000000000000001</v>
      </c>
      <c r="F23" s="16">
        <v>0.55000000000000004</v>
      </c>
    </row>
    <row r="24" spans="1:6" x14ac:dyDescent="0.3">
      <c r="A24" s="15" t="str">
        <f t="shared" si="0"/>
        <v>I.-III.-45</v>
      </c>
      <c r="B24" s="13" t="s">
        <v>8</v>
      </c>
      <c r="C24" s="13" t="s">
        <v>10</v>
      </c>
      <c r="D24" s="13">
        <v>45</v>
      </c>
      <c r="E24" s="16">
        <v>1.3</v>
      </c>
      <c r="F24" s="16">
        <v>0.7</v>
      </c>
    </row>
    <row r="25" spans="1:6" x14ac:dyDescent="0.3">
      <c r="A25" s="15" t="str">
        <f t="shared" si="0"/>
        <v>I.-III.-60</v>
      </c>
      <c r="B25" s="13" t="s">
        <v>8</v>
      </c>
      <c r="C25" s="13" t="s">
        <v>10</v>
      </c>
      <c r="D25" s="13">
        <v>60</v>
      </c>
      <c r="E25" s="16">
        <v>1.55</v>
      </c>
      <c r="F25" s="16">
        <v>0.85</v>
      </c>
    </row>
    <row r="26" spans="1:6" x14ac:dyDescent="0.3">
      <c r="A26" s="15" t="str">
        <f t="shared" si="0"/>
        <v>I.-III.-75</v>
      </c>
      <c r="B26" s="13" t="s">
        <v>8</v>
      </c>
      <c r="C26" s="13" t="s">
        <v>10</v>
      </c>
      <c r="D26" s="13">
        <v>75</v>
      </c>
      <c r="E26" s="16">
        <v>1</v>
      </c>
      <c r="F26" s="16">
        <v>0.8</v>
      </c>
    </row>
    <row r="27" spans="1:6" x14ac:dyDescent="0.3">
      <c r="A27" s="15" t="str">
        <f t="shared" si="0"/>
        <v>II.-I.-15</v>
      </c>
      <c r="B27" s="13" t="s">
        <v>9</v>
      </c>
      <c r="C27" s="13" t="s">
        <v>8</v>
      </c>
      <c r="D27" s="13">
        <v>15</v>
      </c>
      <c r="E27" s="16">
        <v>1.2</v>
      </c>
      <c r="F27" s="16">
        <v>0.65</v>
      </c>
    </row>
    <row r="28" spans="1:6" x14ac:dyDescent="0.3">
      <c r="A28" s="15" t="str">
        <f t="shared" si="0"/>
        <v>II.-I.-30</v>
      </c>
      <c r="B28" s="13" t="s">
        <v>9</v>
      </c>
      <c r="C28" s="13" t="s">
        <v>8</v>
      </c>
      <c r="D28" s="13">
        <v>30</v>
      </c>
      <c r="E28" s="16">
        <v>0.95</v>
      </c>
      <c r="F28" s="16">
        <v>0.4</v>
      </c>
    </row>
    <row r="29" spans="1:6" x14ac:dyDescent="0.3">
      <c r="A29" s="15" t="str">
        <f t="shared" si="0"/>
        <v>II.-I.-45</v>
      </c>
      <c r="B29" s="13" t="s">
        <v>9</v>
      </c>
      <c r="C29" s="13" t="s">
        <v>8</v>
      </c>
      <c r="D29" s="13">
        <v>45</v>
      </c>
      <c r="E29" s="16">
        <v>1.3</v>
      </c>
      <c r="F29" s="16">
        <v>0.7</v>
      </c>
    </row>
    <row r="30" spans="1:6" x14ac:dyDescent="0.3">
      <c r="A30" s="15" t="str">
        <f t="shared" si="0"/>
        <v>II.-I.-60</v>
      </c>
      <c r="B30" s="13" t="s">
        <v>9</v>
      </c>
      <c r="C30" s="13" t="s">
        <v>8</v>
      </c>
      <c r="D30" s="13">
        <v>60</v>
      </c>
      <c r="E30" s="16">
        <v>1.75</v>
      </c>
      <c r="F30" s="16">
        <v>1.05</v>
      </c>
    </row>
    <row r="31" spans="1:6" x14ac:dyDescent="0.3">
      <c r="A31" s="15" t="str">
        <f t="shared" si="0"/>
        <v>II.-I.-75</v>
      </c>
      <c r="B31" s="13" t="s">
        <v>9</v>
      </c>
      <c r="C31" s="13" t="s">
        <v>8</v>
      </c>
      <c r="D31" s="13">
        <v>75</v>
      </c>
      <c r="E31" s="16">
        <v>1.1499999999999999</v>
      </c>
      <c r="F31" s="16">
        <v>1.05</v>
      </c>
    </row>
    <row r="32" spans="1:6" x14ac:dyDescent="0.3">
      <c r="A32" s="15" t="str">
        <f t="shared" si="0"/>
        <v>II.-II.-15</v>
      </c>
      <c r="B32" s="13" t="s">
        <v>9</v>
      </c>
      <c r="C32" s="13" t="s">
        <v>9</v>
      </c>
      <c r="D32" s="13">
        <v>15</v>
      </c>
      <c r="E32" s="16">
        <v>1.2</v>
      </c>
      <c r="F32" s="16">
        <v>0.65</v>
      </c>
    </row>
    <row r="33" spans="1:6" x14ac:dyDescent="0.3">
      <c r="A33" s="15" t="str">
        <f t="shared" si="0"/>
        <v>II.-II.-30</v>
      </c>
      <c r="B33" s="13" t="s">
        <v>9</v>
      </c>
      <c r="C33" s="13" t="s">
        <v>9</v>
      </c>
      <c r="D33" s="13">
        <v>30</v>
      </c>
      <c r="E33" s="16">
        <v>0.95</v>
      </c>
      <c r="F33" s="16">
        <v>0.4</v>
      </c>
    </row>
    <row r="34" spans="1:6" x14ac:dyDescent="0.3">
      <c r="A34" s="15" t="str">
        <f t="shared" si="0"/>
        <v>II.-II.-45</v>
      </c>
      <c r="B34" s="13" t="s">
        <v>9</v>
      </c>
      <c r="C34" s="13" t="s">
        <v>9</v>
      </c>
      <c r="D34" s="13">
        <v>45</v>
      </c>
      <c r="E34" s="16">
        <v>1.25</v>
      </c>
      <c r="F34" s="16">
        <v>0.65</v>
      </c>
    </row>
    <row r="35" spans="1:6" x14ac:dyDescent="0.3">
      <c r="A35" s="15" t="str">
        <f t="shared" si="0"/>
        <v>II.-II.-60</v>
      </c>
      <c r="B35" s="13" t="s">
        <v>9</v>
      </c>
      <c r="C35" s="13" t="s">
        <v>9</v>
      </c>
      <c r="D35" s="13">
        <v>60</v>
      </c>
      <c r="E35" s="16">
        <v>1.65</v>
      </c>
      <c r="F35" s="16">
        <v>0.95</v>
      </c>
    </row>
    <row r="36" spans="1:6" x14ac:dyDescent="0.3">
      <c r="A36" s="15" t="str">
        <f t="shared" si="0"/>
        <v>II.-II.-75</v>
      </c>
      <c r="B36" s="13" t="s">
        <v>9</v>
      </c>
      <c r="C36" s="13" t="s">
        <v>9</v>
      </c>
      <c r="D36" s="13">
        <v>75</v>
      </c>
      <c r="E36" s="16">
        <v>1.1000000000000001</v>
      </c>
      <c r="F36" s="16">
        <v>0.9</v>
      </c>
    </row>
    <row r="37" spans="1:6" x14ac:dyDescent="0.3">
      <c r="A37" s="15" t="str">
        <f t="shared" si="0"/>
        <v>II.-III.-15</v>
      </c>
      <c r="B37" s="13" t="s">
        <v>9</v>
      </c>
      <c r="C37" s="13" t="s">
        <v>10</v>
      </c>
      <c r="D37" s="13">
        <v>15</v>
      </c>
      <c r="E37" s="16">
        <v>1.1499999999999999</v>
      </c>
      <c r="F37" s="16">
        <v>0.6</v>
      </c>
    </row>
    <row r="38" spans="1:6" x14ac:dyDescent="0.3">
      <c r="A38" s="15" t="str">
        <f t="shared" si="0"/>
        <v>II.-III.-30</v>
      </c>
      <c r="B38" s="13" t="s">
        <v>9</v>
      </c>
      <c r="C38" s="13" t="s">
        <v>10</v>
      </c>
      <c r="D38" s="13">
        <v>30</v>
      </c>
      <c r="E38" s="16">
        <v>0.95</v>
      </c>
      <c r="F38" s="16">
        <v>0.4</v>
      </c>
    </row>
    <row r="39" spans="1:6" x14ac:dyDescent="0.3">
      <c r="A39" s="15" t="str">
        <f t="shared" si="0"/>
        <v>II.-III.-45</v>
      </c>
      <c r="B39" s="13" t="s">
        <v>9</v>
      </c>
      <c r="C39" s="13" t="s">
        <v>10</v>
      </c>
      <c r="D39" s="13">
        <v>45</v>
      </c>
      <c r="E39" s="16">
        <v>1.2</v>
      </c>
      <c r="F39" s="16">
        <v>0.6</v>
      </c>
    </row>
    <row r="40" spans="1:6" x14ac:dyDescent="0.3">
      <c r="A40" s="15" t="str">
        <f t="shared" si="0"/>
        <v>II.-III.-60</v>
      </c>
      <c r="B40" s="13" t="s">
        <v>9</v>
      </c>
      <c r="C40" s="13" t="s">
        <v>10</v>
      </c>
      <c r="D40" s="13">
        <v>60</v>
      </c>
      <c r="E40" s="16">
        <v>1.55</v>
      </c>
      <c r="F40" s="16">
        <v>0.85</v>
      </c>
    </row>
    <row r="41" spans="1:6" x14ac:dyDescent="0.3">
      <c r="A41" s="15" t="str">
        <f t="shared" si="0"/>
        <v>II.-III.-75</v>
      </c>
      <c r="B41" s="13" t="s">
        <v>9</v>
      </c>
      <c r="C41" s="13" t="s">
        <v>10</v>
      </c>
      <c r="D41" s="13">
        <v>75</v>
      </c>
      <c r="E41" s="16">
        <v>1</v>
      </c>
      <c r="F41" s="16">
        <v>0.8</v>
      </c>
    </row>
    <row r="42" spans="1:6" x14ac:dyDescent="0.3">
      <c r="A42" s="15" t="str">
        <f t="shared" si="0"/>
        <v>III.-I.-15</v>
      </c>
      <c r="B42" s="13" t="s">
        <v>10</v>
      </c>
      <c r="C42" s="13" t="s">
        <v>8</v>
      </c>
      <c r="D42" s="13">
        <v>15</v>
      </c>
      <c r="E42" s="16">
        <v>0.9</v>
      </c>
      <c r="F42" s="16">
        <v>0.35</v>
      </c>
    </row>
    <row r="43" spans="1:6" x14ac:dyDescent="0.3">
      <c r="A43" s="15" t="str">
        <f t="shared" si="0"/>
        <v>III.-I.-30</v>
      </c>
      <c r="B43" s="13" t="s">
        <v>10</v>
      </c>
      <c r="C43" s="13" t="s">
        <v>8</v>
      </c>
      <c r="D43" s="13">
        <v>30</v>
      </c>
      <c r="E43" s="16">
        <v>0.75</v>
      </c>
      <c r="F43" s="16">
        <v>0.2</v>
      </c>
    </row>
    <row r="44" spans="1:6" x14ac:dyDescent="0.3">
      <c r="A44" s="15" t="str">
        <f t="shared" ref="A44:A71" si="1">CONCATENATE(B44,"-",C44,"-",D44)</f>
        <v>III.-I.-45</v>
      </c>
      <c r="B44" s="13" t="s">
        <v>10</v>
      </c>
      <c r="C44" s="13" t="s">
        <v>8</v>
      </c>
      <c r="D44" s="13">
        <v>45</v>
      </c>
      <c r="E44" s="16">
        <v>1.1499999999999999</v>
      </c>
      <c r="F44" s="16">
        <v>0.55000000000000004</v>
      </c>
    </row>
    <row r="45" spans="1:6" x14ac:dyDescent="0.3">
      <c r="A45" s="15" t="str">
        <f t="shared" si="1"/>
        <v>III.-I.-60</v>
      </c>
      <c r="B45" s="13" t="s">
        <v>10</v>
      </c>
      <c r="C45" s="13" t="s">
        <v>8</v>
      </c>
      <c r="D45" s="13">
        <v>60</v>
      </c>
      <c r="E45" s="16">
        <v>1.75</v>
      </c>
      <c r="F45" s="16">
        <v>1.05</v>
      </c>
    </row>
    <row r="46" spans="1:6" x14ac:dyDescent="0.3">
      <c r="A46" s="15" t="str">
        <f t="shared" si="1"/>
        <v>III.-I.-75</v>
      </c>
      <c r="B46" s="13" t="s">
        <v>10</v>
      </c>
      <c r="C46" s="13" t="s">
        <v>8</v>
      </c>
      <c r="D46" s="13">
        <v>75</v>
      </c>
      <c r="E46" s="16">
        <v>1.1499999999999999</v>
      </c>
      <c r="F46" s="16">
        <v>1.05</v>
      </c>
    </row>
    <row r="47" spans="1:6" x14ac:dyDescent="0.3">
      <c r="A47" s="15" t="str">
        <f t="shared" si="1"/>
        <v>III.-II.-15</v>
      </c>
      <c r="B47" s="13" t="s">
        <v>10</v>
      </c>
      <c r="C47" s="13" t="s">
        <v>9</v>
      </c>
      <c r="D47" s="13">
        <v>15</v>
      </c>
      <c r="E47" s="16">
        <v>0.9</v>
      </c>
      <c r="F47" s="16">
        <v>0.35</v>
      </c>
    </row>
    <row r="48" spans="1:6" x14ac:dyDescent="0.3">
      <c r="A48" s="15" t="str">
        <f t="shared" si="1"/>
        <v>III.-II.-30</v>
      </c>
      <c r="B48" s="13" t="s">
        <v>10</v>
      </c>
      <c r="C48" s="13" t="s">
        <v>9</v>
      </c>
      <c r="D48" s="13">
        <v>30</v>
      </c>
      <c r="E48" s="16">
        <v>0.75</v>
      </c>
      <c r="F48" s="16">
        <v>0.2</v>
      </c>
    </row>
    <row r="49" spans="1:6" x14ac:dyDescent="0.3">
      <c r="A49" s="15" t="str">
        <f t="shared" si="1"/>
        <v>III.-II.-45</v>
      </c>
      <c r="B49" s="13" t="s">
        <v>10</v>
      </c>
      <c r="C49" s="13" t="s">
        <v>9</v>
      </c>
      <c r="D49" s="13">
        <v>45</v>
      </c>
      <c r="E49" s="16">
        <v>1.1000000000000001</v>
      </c>
      <c r="F49" s="16">
        <v>0.5</v>
      </c>
    </row>
    <row r="50" spans="1:6" x14ac:dyDescent="0.3">
      <c r="A50" s="15" t="str">
        <f t="shared" si="1"/>
        <v>III.-II.-60</v>
      </c>
      <c r="B50" s="13" t="s">
        <v>10</v>
      </c>
      <c r="C50" s="13" t="s">
        <v>9</v>
      </c>
      <c r="D50" s="13">
        <v>60</v>
      </c>
      <c r="E50" s="16">
        <v>1.65</v>
      </c>
      <c r="F50" s="16">
        <v>0.95</v>
      </c>
    </row>
    <row r="51" spans="1:6" x14ac:dyDescent="0.3">
      <c r="A51" s="15" t="str">
        <f t="shared" si="1"/>
        <v>III.-II.-75</v>
      </c>
      <c r="B51" s="13" t="s">
        <v>10</v>
      </c>
      <c r="C51" s="13" t="s">
        <v>9</v>
      </c>
      <c r="D51" s="13">
        <v>75</v>
      </c>
      <c r="E51" s="16">
        <v>1.1000000000000001</v>
      </c>
      <c r="F51" s="16">
        <v>0.9</v>
      </c>
    </row>
    <row r="52" spans="1:6" x14ac:dyDescent="0.3">
      <c r="A52" s="15" t="str">
        <f t="shared" si="1"/>
        <v>III.-III.-15</v>
      </c>
      <c r="B52" s="13" t="s">
        <v>10</v>
      </c>
      <c r="C52" s="13" t="s">
        <v>10</v>
      </c>
      <c r="D52" s="13">
        <v>15</v>
      </c>
      <c r="E52" s="16">
        <v>0.9</v>
      </c>
      <c r="F52" s="16">
        <v>0.35</v>
      </c>
    </row>
    <row r="53" spans="1:6" x14ac:dyDescent="0.3">
      <c r="A53" s="15" t="str">
        <f t="shared" si="1"/>
        <v>III.-III.-30</v>
      </c>
      <c r="B53" s="13" t="s">
        <v>10</v>
      </c>
      <c r="C53" s="13" t="s">
        <v>10</v>
      </c>
      <c r="D53" s="13">
        <v>30</v>
      </c>
      <c r="E53" s="16">
        <v>0.75</v>
      </c>
      <c r="F53" s="16">
        <v>0.2</v>
      </c>
    </row>
    <row r="54" spans="1:6" x14ac:dyDescent="0.3">
      <c r="A54" s="15" t="str">
        <f t="shared" si="1"/>
        <v>III.-III.-45</v>
      </c>
      <c r="B54" s="13" t="s">
        <v>10</v>
      </c>
      <c r="C54" s="13" t="s">
        <v>10</v>
      </c>
      <c r="D54" s="13">
        <v>45</v>
      </c>
      <c r="E54" s="16">
        <v>1.05</v>
      </c>
      <c r="F54" s="16">
        <v>0.45</v>
      </c>
    </row>
    <row r="55" spans="1:6" x14ac:dyDescent="0.3">
      <c r="A55" s="15" t="str">
        <f t="shared" si="1"/>
        <v>III.-III.-60</v>
      </c>
      <c r="B55" s="13" t="s">
        <v>10</v>
      </c>
      <c r="C55" s="13" t="s">
        <v>10</v>
      </c>
      <c r="D55" s="13">
        <v>60</v>
      </c>
      <c r="E55" s="16">
        <v>1.55</v>
      </c>
      <c r="F55" s="16">
        <v>0.85</v>
      </c>
    </row>
    <row r="56" spans="1:6" x14ac:dyDescent="0.3">
      <c r="A56" s="15" t="str">
        <f t="shared" si="1"/>
        <v>III.-III.-75</v>
      </c>
      <c r="B56" s="13" t="s">
        <v>10</v>
      </c>
      <c r="C56" s="13" t="s">
        <v>10</v>
      </c>
      <c r="D56" s="13">
        <v>75</v>
      </c>
      <c r="E56" s="16">
        <v>1</v>
      </c>
      <c r="F56" s="16">
        <v>0.8</v>
      </c>
    </row>
    <row r="57" spans="1:6" x14ac:dyDescent="0.3">
      <c r="A57" s="15" t="str">
        <f t="shared" si="1"/>
        <v>IV.-I.-15</v>
      </c>
      <c r="B57" s="13" t="s">
        <v>11</v>
      </c>
      <c r="C57" s="13" t="s">
        <v>8</v>
      </c>
      <c r="D57" s="13">
        <v>15</v>
      </c>
      <c r="E57" s="16">
        <v>0.75</v>
      </c>
      <c r="F57" s="16">
        <v>0.2</v>
      </c>
    </row>
    <row r="58" spans="1:6" x14ac:dyDescent="0.3">
      <c r="A58" s="15" t="str">
        <f t="shared" si="1"/>
        <v>IV.-I.-30</v>
      </c>
      <c r="B58" s="13" t="s">
        <v>11</v>
      </c>
      <c r="C58" s="13" t="s">
        <v>8</v>
      </c>
      <c r="D58" s="13">
        <v>30</v>
      </c>
      <c r="E58" s="16" t="s">
        <v>18</v>
      </c>
      <c r="F58" s="16" t="s">
        <v>18</v>
      </c>
    </row>
    <row r="59" spans="1:6" x14ac:dyDescent="0.3">
      <c r="A59" s="15" t="str">
        <f t="shared" si="1"/>
        <v>IV.-I.-45</v>
      </c>
      <c r="B59" s="13" t="s">
        <v>11</v>
      </c>
      <c r="C59" s="13" t="s">
        <v>8</v>
      </c>
      <c r="D59" s="13">
        <v>45</v>
      </c>
      <c r="E59" s="16">
        <v>1</v>
      </c>
      <c r="F59" s="16">
        <v>0.4</v>
      </c>
    </row>
    <row r="60" spans="1:6" x14ac:dyDescent="0.3">
      <c r="A60" s="15" t="str">
        <f t="shared" si="1"/>
        <v>IV.-I.-60</v>
      </c>
      <c r="B60" s="13" t="s">
        <v>11</v>
      </c>
      <c r="C60" s="13" t="s">
        <v>8</v>
      </c>
      <c r="D60" s="13">
        <v>60</v>
      </c>
      <c r="E60" s="16">
        <v>1.75</v>
      </c>
      <c r="F60" s="16">
        <v>1.05</v>
      </c>
    </row>
    <row r="61" spans="1:6" x14ac:dyDescent="0.3">
      <c r="A61" s="15" t="str">
        <f t="shared" si="1"/>
        <v>IV.-I.-75</v>
      </c>
      <c r="B61" s="13" t="s">
        <v>11</v>
      </c>
      <c r="C61" s="13" t="s">
        <v>8</v>
      </c>
      <c r="D61" s="13">
        <v>75</v>
      </c>
      <c r="E61" s="16">
        <v>1.1499999999999999</v>
      </c>
      <c r="F61" s="16">
        <v>1.05</v>
      </c>
    </row>
    <row r="62" spans="1:6" x14ac:dyDescent="0.3">
      <c r="A62" s="15" t="str">
        <f t="shared" si="1"/>
        <v>IV.-II.-15</v>
      </c>
      <c r="B62" s="13" t="s">
        <v>11</v>
      </c>
      <c r="C62" s="13" t="s">
        <v>9</v>
      </c>
      <c r="D62" s="13">
        <v>15</v>
      </c>
      <c r="E62" s="16" t="s">
        <v>18</v>
      </c>
      <c r="F62" s="16" t="s">
        <v>18</v>
      </c>
    </row>
    <row r="63" spans="1:6" x14ac:dyDescent="0.3">
      <c r="A63" s="15" t="str">
        <f t="shared" si="1"/>
        <v>IV.-II.-30</v>
      </c>
      <c r="B63" s="13" t="s">
        <v>11</v>
      </c>
      <c r="C63" s="13" t="s">
        <v>9</v>
      </c>
      <c r="D63" s="13">
        <v>30</v>
      </c>
      <c r="E63" s="16" t="s">
        <v>18</v>
      </c>
      <c r="F63" s="16" t="s">
        <v>18</v>
      </c>
    </row>
    <row r="64" spans="1:6" x14ac:dyDescent="0.3">
      <c r="A64" s="15" t="str">
        <f t="shared" si="1"/>
        <v>IV.-II.-45</v>
      </c>
      <c r="B64" s="13" t="s">
        <v>11</v>
      </c>
      <c r="C64" s="13" t="s">
        <v>9</v>
      </c>
      <c r="D64" s="13">
        <v>45</v>
      </c>
      <c r="E64" s="16">
        <v>0.95</v>
      </c>
      <c r="F64" s="16">
        <v>0.35</v>
      </c>
    </row>
    <row r="65" spans="1:6" x14ac:dyDescent="0.3">
      <c r="A65" s="15" t="str">
        <f t="shared" si="1"/>
        <v>IV.-II.-60</v>
      </c>
      <c r="B65" s="13" t="s">
        <v>11</v>
      </c>
      <c r="C65" s="13" t="s">
        <v>9</v>
      </c>
      <c r="D65" s="13">
        <v>60</v>
      </c>
      <c r="E65" s="16">
        <v>1.65</v>
      </c>
      <c r="F65" s="16">
        <v>0.95</v>
      </c>
    </row>
    <row r="66" spans="1:6" x14ac:dyDescent="0.3">
      <c r="A66" s="15" t="str">
        <f t="shared" si="1"/>
        <v>IV.-II.-75</v>
      </c>
      <c r="B66" s="13" t="s">
        <v>11</v>
      </c>
      <c r="C66" s="13" t="s">
        <v>9</v>
      </c>
      <c r="D66" s="13">
        <v>75</v>
      </c>
      <c r="E66" s="16">
        <v>1.1000000000000001</v>
      </c>
      <c r="F66" s="16">
        <v>0.9</v>
      </c>
    </row>
    <row r="67" spans="1:6" x14ac:dyDescent="0.3">
      <c r="A67" s="15" t="str">
        <f t="shared" si="1"/>
        <v>IV.-III.-15</v>
      </c>
      <c r="B67" s="13" t="s">
        <v>11</v>
      </c>
      <c r="C67" s="13" t="s">
        <v>10</v>
      </c>
      <c r="D67" s="13">
        <v>15</v>
      </c>
      <c r="E67" s="16" t="s">
        <v>18</v>
      </c>
      <c r="F67" s="16" t="s">
        <v>18</v>
      </c>
    </row>
    <row r="68" spans="1:6" x14ac:dyDescent="0.3">
      <c r="A68" s="15" t="str">
        <f t="shared" si="1"/>
        <v>IV.-III.-30</v>
      </c>
      <c r="B68" s="13" t="s">
        <v>11</v>
      </c>
      <c r="C68" s="13" t="s">
        <v>10</v>
      </c>
      <c r="D68" s="13">
        <v>30</v>
      </c>
      <c r="E68" s="16" t="s">
        <v>18</v>
      </c>
      <c r="F68" s="16" t="s">
        <v>18</v>
      </c>
    </row>
    <row r="69" spans="1:6" x14ac:dyDescent="0.3">
      <c r="A69" s="15" t="str">
        <f t="shared" si="1"/>
        <v>IV.-III.-45</v>
      </c>
      <c r="B69" s="13" t="s">
        <v>11</v>
      </c>
      <c r="C69" s="13" t="s">
        <v>10</v>
      </c>
      <c r="D69" s="13">
        <v>45</v>
      </c>
      <c r="E69" s="16">
        <v>0.95</v>
      </c>
      <c r="F69" s="16">
        <v>0.35</v>
      </c>
    </row>
    <row r="70" spans="1:6" x14ac:dyDescent="0.3">
      <c r="A70" s="15" t="str">
        <f t="shared" si="1"/>
        <v>IV.-III.-60</v>
      </c>
      <c r="B70" s="13" t="s">
        <v>11</v>
      </c>
      <c r="C70" s="13" t="s">
        <v>10</v>
      </c>
      <c r="D70" s="13">
        <v>60</v>
      </c>
      <c r="E70" s="16">
        <v>1.55</v>
      </c>
      <c r="F70" s="16">
        <v>0.85</v>
      </c>
    </row>
    <row r="71" spans="1:6" x14ac:dyDescent="0.3">
      <c r="A71" s="15" t="str">
        <f t="shared" si="1"/>
        <v>IV.-III.-75</v>
      </c>
      <c r="B71" s="13" t="s">
        <v>11</v>
      </c>
      <c r="C71" s="13" t="s">
        <v>10</v>
      </c>
      <c r="D71" s="13">
        <v>75</v>
      </c>
      <c r="E71" s="16">
        <v>1</v>
      </c>
      <c r="F71" s="16">
        <v>0.8</v>
      </c>
    </row>
  </sheetData>
  <sortState ref="B12:G71">
    <sortCondition ref="B12:B71"/>
    <sortCondition ref="C12:C71"/>
    <sortCondition ref="D12:D71"/>
  </sortState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T71"/>
  <sheetViews>
    <sheetView showGridLines="0" showRowColHeaders="0" workbookViewId="0">
      <selection activeCell="F28" sqref="F28"/>
    </sheetView>
  </sheetViews>
  <sheetFormatPr defaultColWidth="0" defaultRowHeight="0" customHeight="1" zeroHeight="1" x14ac:dyDescent="0.3"/>
  <cols>
    <col min="1" max="1" width="5.33203125" customWidth="1"/>
    <col min="2" max="2" width="25.88671875" customWidth="1"/>
    <col min="3" max="3" width="6" bestFit="1" customWidth="1"/>
    <col min="4" max="4" width="4.33203125" customWidth="1"/>
    <col min="5" max="5" width="8.88671875" customWidth="1"/>
    <col min="6" max="6" width="21" customWidth="1"/>
    <col min="7" max="7" width="5.44140625" customWidth="1"/>
    <col min="8" max="8" width="4.44140625" bestFit="1" customWidth="1"/>
    <col min="9" max="9" width="6.6640625" customWidth="1"/>
    <col min="10" max="16384" width="9.109375" hidden="1"/>
  </cols>
  <sheetData>
    <row r="1" spans="1:17" ht="14.4" x14ac:dyDescent="0.3"/>
    <row r="2" spans="1:17" ht="14.4" x14ac:dyDescent="0.3"/>
    <row r="3" spans="1:17" ht="14.4" x14ac:dyDescent="0.3"/>
    <row r="4" spans="1:17" ht="31.2" x14ac:dyDescent="0.3">
      <c r="A4" s="92" t="s">
        <v>47</v>
      </c>
      <c r="B4" s="92"/>
      <c r="C4" s="92"/>
      <c r="D4" s="92"/>
      <c r="E4" s="92"/>
      <c r="F4" s="92"/>
      <c r="G4" s="92"/>
      <c r="H4" s="92"/>
      <c r="I4" s="29"/>
      <c r="K4" s="23"/>
    </row>
    <row r="5" spans="1:17" ht="14.4" x14ac:dyDescent="0.3">
      <c r="A5" s="58"/>
      <c r="B5" s="58"/>
      <c r="C5" s="58"/>
      <c r="D5" s="58"/>
      <c r="E5" s="58"/>
      <c r="F5" s="58"/>
      <c r="G5" s="58"/>
      <c r="H5" s="58"/>
    </row>
    <row r="6" spans="1:17" ht="21" x14ac:dyDescent="0.3">
      <c r="A6" s="93" t="s">
        <v>56</v>
      </c>
      <c r="B6" s="93"/>
      <c r="C6" s="93"/>
      <c r="D6" s="93"/>
      <c r="E6" s="93"/>
      <c r="F6" s="93"/>
      <c r="G6" s="59"/>
      <c r="H6" s="59"/>
      <c r="M6">
        <v>170</v>
      </c>
      <c r="P6" s="9"/>
    </row>
    <row r="7" spans="1:17" ht="14.4" x14ac:dyDescent="0.3">
      <c r="A7" s="58"/>
      <c r="B7" s="58"/>
      <c r="C7" s="58"/>
      <c r="D7" s="58"/>
      <c r="E7" s="58"/>
      <c r="F7" s="58"/>
      <c r="G7" s="58"/>
      <c r="H7" s="58"/>
      <c r="L7">
        <v>170</v>
      </c>
      <c r="M7">
        <v>190</v>
      </c>
      <c r="P7" s="9"/>
    </row>
    <row r="8" spans="1:17" ht="18" x14ac:dyDescent="0.35">
      <c r="A8" s="58"/>
      <c r="B8" s="60" t="s">
        <v>31</v>
      </c>
      <c r="C8" s="58"/>
      <c r="D8" s="58"/>
      <c r="E8" s="58"/>
      <c r="F8" s="58"/>
      <c r="G8" s="58"/>
      <c r="H8" s="58"/>
      <c r="J8">
        <v>190</v>
      </c>
      <c r="K8" s="2">
        <v>210</v>
      </c>
      <c r="N8">
        <f>M12/2</f>
        <v>0.8660254037844386</v>
      </c>
      <c r="O8" t="s">
        <v>3</v>
      </c>
    </row>
    <row r="9" spans="1:17" ht="15" customHeight="1" x14ac:dyDescent="0.3">
      <c r="A9" s="58"/>
      <c r="B9" s="58"/>
      <c r="C9" s="58"/>
      <c r="D9" s="58"/>
      <c r="E9" s="58"/>
      <c r="F9" s="58"/>
      <c r="G9" s="58"/>
      <c r="H9" s="58"/>
      <c r="J9" s="2">
        <v>210</v>
      </c>
      <c r="K9" s="2">
        <v>230</v>
      </c>
      <c r="N9" s="9"/>
    </row>
    <row r="10" spans="1:17" ht="15" customHeight="1" x14ac:dyDescent="0.3">
      <c r="A10" s="58"/>
      <c r="B10" s="61" t="s">
        <v>35</v>
      </c>
      <c r="C10" s="62">
        <v>200</v>
      </c>
      <c r="D10" s="58" t="s">
        <v>0</v>
      </c>
      <c r="E10" s="58"/>
      <c r="F10" s="58"/>
      <c r="G10" s="58"/>
      <c r="H10" s="58"/>
      <c r="J10" s="2">
        <v>230</v>
      </c>
      <c r="K10" s="2">
        <v>250</v>
      </c>
      <c r="N10">
        <f>M12/2</f>
        <v>0.8660254037844386</v>
      </c>
    </row>
    <row r="11" spans="1:17" ht="15" customHeight="1" x14ac:dyDescent="0.5">
      <c r="A11" s="58"/>
      <c r="B11" s="58"/>
      <c r="C11" s="58"/>
      <c r="D11" s="58"/>
      <c r="E11" s="58"/>
      <c r="F11" s="58"/>
      <c r="G11" s="58"/>
      <c r="H11" s="58"/>
      <c r="I11" s="3"/>
      <c r="J11" s="2">
        <v>250</v>
      </c>
      <c r="K11" s="2">
        <v>270</v>
      </c>
      <c r="L11" s="3"/>
    </row>
    <row r="12" spans="1:17" ht="15" customHeight="1" x14ac:dyDescent="0.5">
      <c r="A12" s="58"/>
      <c r="B12" s="63" t="s">
        <v>36</v>
      </c>
      <c r="C12" s="62">
        <v>5</v>
      </c>
      <c r="D12" s="63" t="s">
        <v>23</v>
      </c>
      <c r="E12" s="58"/>
      <c r="F12" s="58"/>
      <c r="G12" s="64"/>
      <c r="H12" s="58"/>
      <c r="J12" s="2">
        <v>270</v>
      </c>
      <c r="K12" s="2">
        <v>300</v>
      </c>
      <c r="M12">
        <f>SQRT(3)</f>
        <v>1.7320508075688772</v>
      </c>
    </row>
    <row r="13" spans="1:17" ht="15" customHeight="1" x14ac:dyDescent="0.5">
      <c r="A13" s="58"/>
      <c r="B13" s="63" t="s">
        <v>37</v>
      </c>
      <c r="C13" s="62">
        <v>10</v>
      </c>
      <c r="D13" s="63" t="s">
        <v>24</v>
      </c>
      <c r="E13" s="58"/>
      <c r="F13" s="58"/>
      <c r="G13" s="58"/>
      <c r="H13" s="64"/>
      <c r="J13" s="2">
        <v>300</v>
      </c>
      <c r="K13" s="2">
        <v>330</v>
      </c>
      <c r="N13" s="9"/>
    </row>
    <row r="14" spans="1:17" ht="15" customHeight="1" x14ac:dyDescent="0.3">
      <c r="A14" s="58"/>
      <c r="B14" s="58"/>
      <c r="C14" s="58"/>
      <c r="D14" s="58"/>
      <c r="E14" s="58"/>
      <c r="F14" s="58"/>
      <c r="G14" s="58"/>
      <c r="H14" s="58"/>
      <c r="J14" s="2">
        <v>330</v>
      </c>
      <c r="K14" s="2">
        <v>360</v>
      </c>
      <c r="N14" s="9"/>
    </row>
    <row r="15" spans="1:17" ht="15" customHeight="1" x14ac:dyDescent="0.3">
      <c r="A15" s="58"/>
      <c r="B15" s="89" t="s">
        <v>38</v>
      </c>
      <c r="C15" s="65"/>
      <c r="D15" s="65"/>
      <c r="E15" s="94"/>
      <c r="F15" s="89" t="s">
        <v>45</v>
      </c>
      <c r="G15" s="65"/>
      <c r="H15" s="65"/>
      <c r="J15" s="2">
        <v>360</v>
      </c>
      <c r="K15" s="2">
        <v>400</v>
      </c>
      <c r="N15" s="9"/>
    </row>
    <row r="16" spans="1:17" ht="15" customHeight="1" x14ac:dyDescent="0.3">
      <c r="A16" s="58"/>
      <c r="B16" s="89"/>
      <c r="C16" s="66">
        <f>O25</f>
        <v>330</v>
      </c>
      <c r="D16" s="67" t="s">
        <v>0</v>
      </c>
      <c r="E16" s="94"/>
      <c r="F16" s="89"/>
      <c r="G16" s="66">
        <f>C10+60</f>
        <v>260</v>
      </c>
      <c r="H16" s="67" t="s">
        <v>0</v>
      </c>
      <c r="J16" s="2">
        <v>400</v>
      </c>
      <c r="K16" s="2">
        <v>440</v>
      </c>
      <c r="N16" s="9"/>
      <c r="O16" t="s">
        <v>1</v>
      </c>
      <c r="P16" s="2">
        <f>COS(30)</f>
        <v>0.15425144988758405</v>
      </c>
      <c r="Q16" t="s">
        <v>2</v>
      </c>
    </row>
    <row r="17" spans="1:20" ht="15" customHeight="1" x14ac:dyDescent="0.3">
      <c r="A17" s="58"/>
      <c r="B17" s="68"/>
      <c r="C17" s="58"/>
      <c r="D17" s="58"/>
      <c r="E17" s="58"/>
      <c r="F17" s="58"/>
      <c r="G17" s="58"/>
      <c r="H17" s="58"/>
      <c r="J17" s="2">
        <v>440</v>
      </c>
      <c r="K17">
        <v>480</v>
      </c>
      <c r="N17" s="39">
        <f>(C10+60)/N8</f>
        <v>300.22213997860541</v>
      </c>
      <c r="P17" s="41"/>
    </row>
    <row r="18" spans="1:20" ht="15" customHeight="1" x14ac:dyDescent="0.3">
      <c r="A18" s="58"/>
      <c r="B18" s="69" t="s">
        <v>6</v>
      </c>
      <c r="C18" s="70" t="s">
        <v>9</v>
      </c>
      <c r="D18" s="58"/>
      <c r="E18" s="58"/>
      <c r="F18" s="58"/>
      <c r="G18" s="58"/>
      <c r="H18" s="58"/>
      <c r="J18">
        <v>480</v>
      </c>
      <c r="N18" s="40"/>
      <c r="P18" s="41"/>
    </row>
    <row r="19" spans="1:20" ht="18" x14ac:dyDescent="0.35">
      <c r="A19" s="58"/>
      <c r="B19" s="69" t="s">
        <v>7</v>
      </c>
      <c r="C19" s="70" t="s">
        <v>10</v>
      </c>
      <c r="D19" s="58"/>
      <c r="E19" s="58"/>
      <c r="F19" s="58"/>
      <c r="G19" s="58"/>
      <c r="H19" s="58"/>
      <c r="J19" s="22"/>
      <c r="K19" s="22"/>
      <c r="L19" s="22"/>
      <c r="M19" s="22"/>
      <c r="N19" s="40"/>
    </row>
    <row r="20" spans="1:20" ht="14.4" x14ac:dyDescent="0.3">
      <c r="A20" s="58"/>
      <c r="B20" s="63" t="s">
        <v>14</v>
      </c>
      <c r="C20" s="70">
        <v>60</v>
      </c>
      <c r="D20" s="58" t="s">
        <v>21</v>
      </c>
      <c r="E20" s="58"/>
      <c r="F20" s="58"/>
      <c r="G20" s="58"/>
      <c r="H20" s="58"/>
    </row>
    <row r="21" spans="1:20" ht="14.4" x14ac:dyDescent="0.3">
      <c r="A21" s="58"/>
      <c r="B21" s="63"/>
      <c r="C21" s="58"/>
      <c r="D21" s="58"/>
      <c r="E21" s="58"/>
      <c r="F21" s="58"/>
      <c r="G21" s="58"/>
      <c r="H21" s="58"/>
      <c r="Q21" s="17">
        <f>C16/1000</f>
        <v>0.33</v>
      </c>
      <c r="R21" t="s">
        <v>23</v>
      </c>
    </row>
    <row r="22" spans="1:20" ht="14.4" x14ac:dyDescent="0.3">
      <c r="A22" s="58"/>
      <c r="B22" s="71" t="s">
        <v>53</v>
      </c>
      <c r="C22" s="72">
        <f>VLOOKUP($T$24,'POMOC - str. 8'!A12:E71,5)</f>
        <v>1.05</v>
      </c>
      <c r="D22" s="65" t="s">
        <v>23</v>
      </c>
      <c r="E22" s="65"/>
      <c r="F22" s="71" t="s">
        <v>59</v>
      </c>
      <c r="G22" s="72">
        <v>1.8</v>
      </c>
      <c r="H22" s="65" t="s">
        <v>23</v>
      </c>
      <c r="K22" s="4" t="s">
        <v>34</v>
      </c>
      <c r="L22" s="38">
        <f>ROUNDUP(N17,0)</f>
        <v>301</v>
      </c>
      <c r="M22" t="s">
        <v>0</v>
      </c>
    </row>
    <row r="23" spans="1:20" ht="14.4" x14ac:dyDescent="0.3">
      <c r="A23" s="58"/>
      <c r="B23" s="58"/>
      <c r="C23" s="58"/>
      <c r="D23" s="58"/>
      <c r="E23" s="58"/>
      <c r="F23" s="58"/>
      <c r="G23" s="58"/>
      <c r="H23" s="58"/>
    </row>
    <row r="24" spans="1:20" ht="15" thickBot="1" x14ac:dyDescent="0.35">
      <c r="A24" s="73"/>
      <c r="B24" s="95" t="s">
        <v>32</v>
      </c>
      <c r="C24" s="95"/>
      <c r="D24" s="95"/>
      <c r="E24" s="74">
        <f>(ROUNDUP(J24,0))*C13</f>
        <v>60</v>
      </c>
      <c r="F24" s="74" t="s">
        <v>46</v>
      </c>
      <c r="G24" s="74">
        <f>C16</f>
        <v>330</v>
      </c>
      <c r="H24" s="75" t="s">
        <v>5</v>
      </c>
      <c r="J24" s="43">
        <f>((C12/C22)+1)</f>
        <v>5.7619047619047619</v>
      </c>
      <c r="K24" s="8"/>
      <c r="L24" s="4"/>
      <c r="S24" s="9" t="s">
        <v>19</v>
      </c>
      <c r="T24" s="1" t="str">
        <f>CONCATENATE(C18,"-",C19,"-",C20)</f>
        <v>II.-III.-60</v>
      </c>
    </row>
    <row r="25" spans="1:20" ht="15.75" customHeight="1" thickTop="1" thickBot="1" x14ac:dyDescent="0.4">
      <c r="A25" s="73"/>
      <c r="B25" s="95"/>
      <c r="C25" s="95"/>
      <c r="D25" s="95"/>
      <c r="E25" s="74">
        <f>(ROUNDUP(J25,0))*C13</f>
        <v>40</v>
      </c>
      <c r="F25" s="74" t="s">
        <v>46</v>
      </c>
      <c r="G25" s="76">
        <f>G16</f>
        <v>260</v>
      </c>
      <c r="H25" s="75" t="s">
        <v>5</v>
      </c>
      <c r="J25" s="42">
        <f>((C12-(2*0.06))/1.8)+1</f>
        <v>3.7111111111111108</v>
      </c>
      <c r="L25" s="87" t="s">
        <v>4</v>
      </c>
      <c r="M25" s="88"/>
      <c r="N25" s="88"/>
      <c r="O25" s="37">
        <f>VLOOKUP(L22,J8:K17,2)</f>
        <v>330</v>
      </c>
      <c r="P25" s="5" t="s">
        <v>5</v>
      </c>
      <c r="Q25" s="6"/>
    </row>
    <row r="26" spans="1:20" ht="15" thickTop="1" x14ac:dyDescent="0.3">
      <c r="A26" s="73"/>
      <c r="B26" s="73"/>
      <c r="C26" s="73"/>
      <c r="D26" s="73"/>
      <c r="E26" s="73"/>
      <c r="F26" s="73"/>
      <c r="G26" s="73"/>
      <c r="H26" s="73"/>
      <c r="S26" t="s">
        <v>20</v>
      </c>
    </row>
    <row r="27" spans="1:20" ht="14.4" x14ac:dyDescent="0.3">
      <c r="K27" t="s">
        <v>20</v>
      </c>
    </row>
    <row r="28" spans="1:20" ht="14.4" x14ac:dyDescent="0.3">
      <c r="L28" t="s">
        <v>25</v>
      </c>
      <c r="M28">
        <v>0.5</v>
      </c>
    </row>
    <row r="29" spans="1:20" ht="14.4" x14ac:dyDescent="0.3">
      <c r="P29">
        <f>Q21*Q21</f>
        <v>0.10890000000000001</v>
      </c>
    </row>
    <row r="30" spans="1:20" ht="14.4" x14ac:dyDescent="0.3">
      <c r="L30" t="s">
        <v>26</v>
      </c>
      <c r="M30">
        <f>J32*Q21</f>
        <v>0.28578838324886474</v>
      </c>
      <c r="N30" t="s">
        <v>23</v>
      </c>
      <c r="O30">
        <f>SQRT(R42)</f>
        <v>0.2857883832488648</v>
      </c>
    </row>
    <row r="31" spans="1:20" ht="14.4" x14ac:dyDescent="0.3">
      <c r="L31" t="s">
        <v>27</v>
      </c>
      <c r="M31">
        <f>M28*Q21</f>
        <v>0.16500000000000001</v>
      </c>
      <c r="N31" t="s">
        <v>23</v>
      </c>
      <c r="P31">
        <f>M31*M31</f>
        <v>2.7225000000000003E-2</v>
      </c>
    </row>
    <row r="32" spans="1:20" ht="14.4" x14ac:dyDescent="0.3">
      <c r="I32" t="s">
        <v>1</v>
      </c>
      <c r="J32">
        <f>SQRT(3)/2</f>
        <v>0.8660254037844386</v>
      </c>
    </row>
    <row r="33" spans="3:20" ht="14.4" x14ac:dyDescent="0.3"/>
    <row r="34" spans="3:20" ht="14.4" x14ac:dyDescent="0.3">
      <c r="L34" t="s">
        <v>28</v>
      </c>
      <c r="M34" s="7">
        <f>M31+G22+M31</f>
        <v>2.13</v>
      </c>
      <c r="N34" t="s">
        <v>23</v>
      </c>
    </row>
    <row r="35" spans="3:20" ht="14.4" x14ac:dyDescent="0.3">
      <c r="L35" t="s">
        <v>29</v>
      </c>
      <c r="M35" s="7">
        <f>C22-G22-(2*M31)</f>
        <v>-1.08</v>
      </c>
      <c r="N35" t="s">
        <v>23</v>
      </c>
    </row>
    <row r="36" spans="3:20" ht="14.4" x14ac:dyDescent="0.3">
      <c r="C36" s="8"/>
      <c r="D36" s="8"/>
      <c r="E36" s="8"/>
      <c r="F36" s="8"/>
      <c r="G36" s="8"/>
      <c r="H36" s="8"/>
      <c r="M36" s="19">
        <f>SUM(M34:M35)</f>
        <v>1.0499999999999998</v>
      </c>
    </row>
    <row r="37" spans="3:20" ht="14.4" x14ac:dyDescent="0.3">
      <c r="T37" s="9"/>
    </row>
    <row r="38" spans="3:20" ht="18" x14ac:dyDescent="0.35">
      <c r="F38" s="20"/>
      <c r="G38" s="20"/>
      <c r="H38" s="20"/>
    </row>
    <row r="39" spans="3:20" ht="14.4" x14ac:dyDescent="0.3"/>
    <row r="40" spans="3:20" ht="14.4" x14ac:dyDescent="0.3"/>
    <row r="41" spans="3:20" ht="14.4" x14ac:dyDescent="0.3"/>
    <row r="42" spans="3:20" ht="14.4" x14ac:dyDescent="0.3">
      <c r="R42">
        <f>P29-P31</f>
        <v>8.1675000000000011E-2</v>
      </c>
    </row>
    <row r="43" spans="3:20" ht="14.4" x14ac:dyDescent="0.3">
      <c r="N43" t="s">
        <v>30</v>
      </c>
      <c r="O43">
        <f>(C12-(2*0.06)-(2*0.03))/C22</f>
        <v>4.5904761904761902</v>
      </c>
    </row>
    <row r="44" spans="3:20" ht="14.4" x14ac:dyDescent="0.3">
      <c r="O44">
        <f>ROUNDUP(O43,0)</f>
        <v>5</v>
      </c>
    </row>
    <row r="45" spans="3:20" ht="14.4" x14ac:dyDescent="0.3"/>
    <row r="46" spans="3:20" ht="14.4" x14ac:dyDescent="0.3"/>
    <row r="47" spans="3:20" ht="14.4" x14ac:dyDescent="0.3"/>
    <row r="48" spans="3:20" ht="14.4" x14ac:dyDescent="0.3"/>
    <row r="49" ht="14.4" hidden="1" x14ac:dyDescent="0.3"/>
    <row r="50" ht="14.4" hidden="1" x14ac:dyDescent="0.3"/>
    <row r="51" ht="14.4" hidden="1" x14ac:dyDescent="0.3"/>
    <row r="52" ht="14.4" hidden="1" x14ac:dyDescent="0.3"/>
    <row r="53" ht="14.4" hidden="1" x14ac:dyDescent="0.3"/>
    <row r="54" ht="14.4" hidden="1" x14ac:dyDescent="0.3"/>
    <row r="55" ht="14.4" hidden="1" x14ac:dyDescent="0.3"/>
    <row r="56" ht="14.4" hidden="1" x14ac:dyDescent="0.3"/>
    <row r="57" ht="14.4" hidden="1" x14ac:dyDescent="0.3"/>
    <row r="58" ht="14.4" hidden="1" x14ac:dyDescent="0.3"/>
    <row r="59" ht="14.4" hidden="1" x14ac:dyDescent="0.3"/>
    <row r="60" ht="14.4" hidden="1" x14ac:dyDescent="0.3"/>
    <row r="61" ht="14.4" hidden="1" x14ac:dyDescent="0.3"/>
    <row r="62" ht="14.4" hidden="1" x14ac:dyDescent="0.3"/>
    <row r="63" ht="14.4" hidden="1" x14ac:dyDescent="0.3"/>
    <row r="64" ht="14.4" hidden="1" x14ac:dyDescent="0.3"/>
    <row r="65" spans="16:16" ht="14.4" hidden="1" x14ac:dyDescent="0.3"/>
    <row r="66" spans="16:16" ht="14.4" hidden="1" x14ac:dyDescent="0.3"/>
    <row r="67" spans="16:16" ht="14.4" hidden="1" x14ac:dyDescent="0.3"/>
    <row r="68" spans="16:16" ht="14.4" hidden="1" x14ac:dyDescent="0.3">
      <c r="P68" s="9"/>
    </row>
    <row r="69" spans="16:16" ht="0" hidden="1" customHeight="1" x14ac:dyDescent="0.3"/>
    <row r="70" spans="16:16" ht="0" hidden="1" customHeight="1" x14ac:dyDescent="0.3"/>
    <row r="71" spans="16:16" ht="0" hidden="1" customHeight="1" x14ac:dyDescent="0.3"/>
  </sheetData>
  <sheetProtection password="C6D0" sheet="1" objects="1" scenarios="1"/>
  <mergeCells count="7">
    <mergeCell ref="A4:H4"/>
    <mergeCell ref="A6:F6"/>
    <mergeCell ref="B15:B16"/>
    <mergeCell ref="L25:N25"/>
    <mergeCell ref="E15:E16"/>
    <mergeCell ref="F15:F16"/>
    <mergeCell ref="B24:D25"/>
  </mergeCells>
  <dataValidations xWindow="307" yWindow="371" count="1">
    <dataValidation type="whole" errorStyle="warning" allowBlank="1" showInputMessage="1" showErrorMessage="1" error="Požadovaná tloušťka skladby je mimo obvyklé meze. Obvyklá mez je mezi 120 - 320 mm." promptTitle="Zadejte tloušťku skladby" prompt="nad horním lícem krokve (vč. bednění atd.)" sqref="C10">
      <formula1>120</formula1>
      <formula2>320</formula2>
    </dataValidation>
  </dataValidations>
  <hyperlinks>
    <hyperlink ref="B10" r:id="rId1" display="Tloušťka skladby ="/>
    <hyperlink ref="B18" location="'sněhové ob.'!A1" display="Sněhová oblast"/>
    <hyperlink ref="B19" location="'větrové ob.'!A1" display="Větrová oblast"/>
  </hyperlinks>
  <printOptions horizontalCentered="1" verticalCentered="1"/>
  <pageMargins left="0.51181102362204722" right="0.51181102362204722" top="0.78740157480314965" bottom="0.59055118110236227" header="0.31496062992125984" footer="0.31496062992125984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xWindow="307" yWindow="371" count="3">
        <x14:dataValidation type="list" allowBlank="1" showInputMessage="1" showErrorMessage="1">
          <x14:formula1>
            <xm:f>'POMOC - Rozteče vrutů 320 mm'!$B$4:$B$7</xm:f>
          </x14:formula1>
          <xm:sqref>C18</xm:sqref>
        </x14:dataValidation>
        <x14:dataValidation type="list" allowBlank="1" showInputMessage="1" showErrorMessage="1">
          <x14:formula1>
            <xm:f>'POMOC - Rozteče vrutů 320 mm'!$C$4:$C$6</xm:f>
          </x14:formula1>
          <xm:sqref>C19</xm:sqref>
        </x14:dataValidation>
        <x14:dataValidation type="list" allowBlank="1" showInputMessage="1" showErrorMessage="1">
          <x14:formula1>
            <xm:f>'POMOC - Rozteče vrutů 320 mm'!$D$4:$D$8</xm:f>
          </x14:formula1>
          <xm:sqref>C20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T70"/>
  <sheetViews>
    <sheetView showGridLines="0" showRowColHeaders="0" zoomScaleNormal="100" workbookViewId="0">
      <selection activeCell="B19" sqref="B19"/>
    </sheetView>
  </sheetViews>
  <sheetFormatPr defaultColWidth="0" defaultRowHeight="14.4" zeroHeight="1" x14ac:dyDescent="0.3"/>
  <cols>
    <col min="1" max="1" width="5.33203125" customWidth="1"/>
    <col min="2" max="2" width="25.88671875" customWidth="1"/>
    <col min="3" max="3" width="4.5546875" bestFit="1" customWidth="1"/>
    <col min="4" max="4" width="4.44140625" bestFit="1" customWidth="1"/>
    <col min="5" max="5" width="9.5546875" customWidth="1"/>
    <col min="6" max="6" width="21.6640625" customWidth="1"/>
    <col min="7" max="7" width="5.44140625" customWidth="1"/>
    <col min="8" max="8" width="4.44140625" bestFit="1" customWidth="1"/>
    <col min="9" max="9" width="8.33203125" customWidth="1"/>
    <col min="10" max="16384" width="9.109375" hidden="1"/>
  </cols>
  <sheetData>
    <row r="1" spans="1:16" x14ac:dyDescent="0.3"/>
    <row r="2" spans="1:16" x14ac:dyDescent="0.3"/>
    <row r="3" spans="1:16" x14ac:dyDescent="0.3">
      <c r="A3" s="58"/>
      <c r="B3" s="58"/>
      <c r="C3" s="58"/>
      <c r="D3" s="58"/>
      <c r="E3" s="58"/>
      <c r="F3" s="58"/>
      <c r="G3" s="58"/>
      <c r="H3" s="58"/>
    </row>
    <row r="4" spans="1:16" ht="40.5" customHeight="1" x14ac:dyDescent="0.3">
      <c r="A4" s="96" t="s">
        <v>48</v>
      </c>
      <c r="B4" s="96"/>
      <c r="C4" s="96"/>
      <c r="D4" s="96"/>
      <c r="E4" s="96"/>
      <c r="F4" s="96"/>
      <c r="G4" s="96"/>
      <c r="H4" s="96"/>
    </row>
    <row r="5" spans="1:16" x14ac:dyDescent="0.3">
      <c r="A5" s="58"/>
      <c r="B5" s="58"/>
      <c r="C5" s="58"/>
      <c r="D5" s="58"/>
      <c r="E5" s="58"/>
      <c r="F5" s="58"/>
      <c r="G5" s="58"/>
      <c r="H5" s="58"/>
    </row>
    <row r="6" spans="1:16" ht="31.2" x14ac:dyDescent="0.3">
      <c r="A6" s="59" t="s">
        <v>56</v>
      </c>
      <c r="B6" s="59"/>
      <c r="C6" s="59"/>
      <c r="D6" s="59"/>
      <c r="E6" s="59"/>
      <c r="F6" s="59"/>
      <c r="G6" s="59"/>
      <c r="H6" s="59"/>
      <c r="I6" s="29"/>
      <c r="K6" s="23"/>
    </row>
    <row r="7" spans="1:16" x14ac:dyDescent="0.3">
      <c r="A7" s="58"/>
      <c r="B7" s="58"/>
      <c r="C7" s="58"/>
      <c r="D7" s="58"/>
      <c r="E7" s="58"/>
      <c r="F7" s="58"/>
      <c r="G7" s="58"/>
      <c r="H7" s="58"/>
    </row>
    <row r="8" spans="1:16" ht="18" x14ac:dyDescent="0.35">
      <c r="A8" s="58"/>
      <c r="B8" s="60" t="s">
        <v>31</v>
      </c>
      <c r="C8" s="58"/>
      <c r="D8" s="58"/>
      <c r="E8" s="58"/>
      <c r="F8" s="58"/>
      <c r="G8" s="58"/>
      <c r="H8" s="58"/>
      <c r="M8">
        <v>170</v>
      </c>
      <c r="P8" s="9"/>
    </row>
    <row r="9" spans="1:16" ht="15" customHeight="1" x14ac:dyDescent="0.3">
      <c r="A9" s="58"/>
      <c r="B9" s="58"/>
      <c r="C9" s="58"/>
      <c r="D9" s="58"/>
      <c r="E9" s="58"/>
      <c r="F9" s="58"/>
      <c r="G9" s="58"/>
      <c r="H9" s="58"/>
      <c r="L9">
        <v>170</v>
      </c>
      <c r="M9">
        <v>190</v>
      </c>
      <c r="P9" s="9"/>
    </row>
    <row r="10" spans="1:16" ht="15" customHeight="1" x14ac:dyDescent="0.3">
      <c r="A10" s="58"/>
      <c r="B10" s="61" t="s">
        <v>35</v>
      </c>
      <c r="C10" s="62">
        <v>200</v>
      </c>
      <c r="D10" s="58" t="s">
        <v>0</v>
      </c>
      <c r="E10" s="58"/>
      <c r="F10" s="58"/>
      <c r="G10" s="58"/>
      <c r="H10" s="58"/>
      <c r="J10">
        <v>190</v>
      </c>
      <c r="K10" s="2">
        <v>210</v>
      </c>
      <c r="N10">
        <f>M14/2</f>
        <v>0.8660254037844386</v>
      </c>
      <c r="O10" t="s">
        <v>3</v>
      </c>
    </row>
    <row r="11" spans="1:16" ht="15" customHeight="1" x14ac:dyDescent="0.3">
      <c r="A11" s="58"/>
      <c r="B11" s="58"/>
      <c r="C11" s="58"/>
      <c r="D11" s="58"/>
      <c r="E11" s="58"/>
      <c r="F11" s="58"/>
      <c r="G11" s="58"/>
      <c r="H11" s="58"/>
      <c r="J11" s="2">
        <v>210</v>
      </c>
      <c r="K11" s="2">
        <v>230</v>
      </c>
      <c r="N11" s="9"/>
    </row>
    <row r="12" spans="1:16" ht="15" customHeight="1" x14ac:dyDescent="0.5">
      <c r="A12" s="58"/>
      <c r="B12" s="63" t="s">
        <v>36</v>
      </c>
      <c r="C12" s="62">
        <v>5</v>
      </c>
      <c r="D12" s="63" t="s">
        <v>23</v>
      </c>
      <c r="E12" s="58"/>
      <c r="F12" s="58"/>
      <c r="G12" s="64"/>
      <c r="H12" s="58"/>
      <c r="J12" s="2">
        <v>230</v>
      </c>
      <c r="K12" s="2">
        <v>250</v>
      </c>
      <c r="N12">
        <f>M14/2</f>
        <v>0.8660254037844386</v>
      </c>
    </row>
    <row r="13" spans="1:16" ht="15" customHeight="1" x14ac:dyDescent="0.5">
      <c r="A13" s="58"/>
      <c r="B13" s="63" t="s">
        <v>37</v>
      </c>
      <c r="C13" s="62">
        <v>10</v>
      </c>
      <c r="D13" s="63" t="s">
        <v>24</v>
      </c>
      <c r="E13" s="58"/>
      <c r="F13" s="58"/>
      <c r="G13" s="58"/>
      <c r="H13" s="64"/>
      <c r="I13" s="3"/>
      <c r="J13" s="2">
        <v>250</v>
      </c>
      <c r="K13" s="2">
        <v>270</v>
      </c>
      <c r="L13" s="3"/>
    </row>
    <row r="14" spans="1:16" ht="15" customHeight="1" x14ac:dyDescent="0.3">
      <c r="A14" s="58"/>
      <c r="B14" s="58"/>
      <c r="C14" s="58"/>
      <c r="D14" s="58"/>
      <c r="E14" s="58"/>
      <c r="F14" s="58"/>
      <c r="G14" s="58"/>
      <c r="H14" s="58"/>
      <c r="J14" s="2">
        <v>270</v>
      </c>
      <c r="K14" s="2">
        <v>300</v>
      </c>
      <c r="M14">
        <f>SQRT(3)</f>
        <v>1.7320508075688772</v>
      </c>
    </row>
    <row r="15" spans="1:16" ht="15" customHeight="1" x14ac:dyDescent="0.3">
      <c r="A15" s="58"/>
      <c r="B15" s="89" t="s">
        <v>38</v>
      </c>
      <c r="C15" s="65"/>
      <c r="D15" s="65"/>
      <c r="E15" s="94"/>
      <c r="F15" s="89" t="s">
        <v>45</v>
      </c>
      <c r="G15" s="65"/>
      <c r="H15" s="65"/>
      <c r="J15" s="2">
        <v>300</v>
      </c>
      <c r="K15" s="2">
        <v>330</v>
      </c>
      <c r="N15" s="9"/>
    </row>
    <row r="16" spans="1:16" ht="15" customHeight="1" x14ac:dyDescent="0.3">
      <c r="A16" s="58"/>
      <c r="B16" s="89"/>
      <c r="C16" s="66">
        <f>O27</f>
        <v>330</v>
      </c>
      <c r="D16" s="67" t="s">
        <v>0</v>
      </c>
      <c r="E16" s="94"/>
      <c r="F16" s="89"/>
      <c r="G16" s="66">
        <f>C10+60</f>
        <v>260</v>
      </c>
      <c r="H16" s="67" t="s">
        <v>0</v>
      </c>
      <c r="J16" s="2">
        <v>330</v>
      </c>
      <c r="K16" s="2">
        <v>360</v>
      </c>
      <c r="N16" s="9"/>
    </row>
    <row r="17" spans="1:20" ht="15" customHeight="1" x14ac:dyDescent="0.3">
      <c r="A17" s="58"/>
      <c r="B17" s="68"/>
      <c r="C17" s="58"/>
      <c r="D17" s="58"/>
      <c r="E17" s="58"/>
      <c r="F17" s="58"/>
      <c r="G17" s="58"/>
      <c r="H17" s="58"/>
      <c r="J17" s="2">
        <v>360</v>
      </c>
      <c r="K17" s="2">
        <v>400</v>
      </c>
      <c r="N17" s="9"/>
    </row>
    <row r="18" spans="1:20" ht="15" customHeight="1" x14ac:dyDescent="0.3">
      <c r="A18" s="58"/>
      <c r="B18" s="69" t="s">
        <v>6</v>
      </c>
      <c r="C18" s="70" t="s">
        <v>9</v>
      </c>
      <c r="D18" s="58"/>
      <c r="E18" s="58"/>
      <c r="F18" s="58"/>
      <c r="G18" s="58"/>
      <c r="H18" s="58"/>
      <c r="J18" s="2">
        <v>400</v>
      </c>
      <c r="K18" s="2">
        <v>440</v>
      </c>
      <c r="N18" s="9"/>
      <c r="O18" t="s">
        <v>1</v>
      </c>
      <c r="P18" s="2">
        <f>COS(30)</f>
        <v>0.15425144988758405</v>
      </c>
      <c r="Q18" t="s">
        <v>2</v>
      </c>
    </row>
    <row r="19" spans="1:20" ht="15" customHeight="1" x14ac:dyDescent="0.3">
      <c r="A19" s="58"/>
      <c r="B19" s="69" t="s">
        <v>7</v>
      </c>
      <c r="C19" s="70" t="s">
        <v>10</v>
      </c>
      <c r="D19" s="58"/>
      <c r="E19" s="58"/>
      <c r="F19" s="58"/>
      <c r="G19" s="58"/>
      <c r="H19" s="58"/>
      <c r="J19" s="2">
        <v>440</v>
      </c>
      <c r="K19">
        <v>480</v>
      </c>
      <c r="N19" s="31">
        <f>(C10+60)/N10</f>
        <v>300.22213997860541</v>
      </c>
      <c r="P19" s="2"/>
    </row>
    <row r="20" spans="1:20" ht="15" customHeight="1" x14ac:dyDescent="0.3">
      <c r="A20" s="58"/>
      <c r="B20" s="63" t="s">
        <v>14</v>
      </c>
      <c r="C20" s="70">
        <v>60</v>
      </c>
      <c r="D20" s="58" t="s">
        <v>21</v>
      </c>
      <c r="E20" s="58"/>
      <c r="F20" s="58"/>
      <c r="G20" s="58"/>
      <c r="H20" s="58"/>
      <c r="J20">
        <v>480</v>
      </c>
      <c r="N20" s="21"/>
      <c r="P20" s="2"/>
    </row>
    <row r="21" spans="1:20" ht="15" customHeight="1" x14ac:dyDescent="0.35">
      <c r="A21" s="58"/>
      <c r="B21" s="63"/>
      <c r="C21" s="58"/>
      <c r="D21" s="58"/>
      <c r="E21" s="58"/>
      <c r="F21" s="58"/>
      <c r="G21" s="58"/>
      <c r="H21" s="58"/>
      <c r="J21" s="22"/>
      <c r="K21" s="22"/>
      <c r="L21" s="22"/>
      <c r="M21" s="22"/>
      <c r="N21" s="21"/>
    </row>
    <row r="22" spans="1:20" ht="15" customHeight="1" x14ac:dyDescent="0.3">
      <c r="A22" s="58"/>
      <c r="B22" s="71" t="s">
        <v>53</v>
      </c>
      <c r="C22" s="72">
        <f>VLOOKUP($T$26,'POMOC - str. 8'!A12:E71,5)</f>
        <v>1.05</v>
      </c>
      <c r="D22" s="65" t="s">
        <v>23</v>
      </c>
      <c r="E22" s="65"/>
      <c r="F22" s="71" t="s">
        <v>59</v>
      </c>
      <c r="G22" s="72">
        <f>VLOOKUP($T$26,'POMOC - str. 9'!A12:E72,5)</f>
        <v>1.25</v>
      </c>
      <c r="H22" s="65" t="s">
        <v>23</v>
      </c>
    </row>
    <row r="23" spans="1:20" ht="15" customHeight="1" x14ac:dyDescent="0.3">
      <c r="A23" s="58"/>
      <c r="B23" s="58"/>
      <c r="C23" s="58"/>
      <c r="D23" s="58"/>
      <c r="E23" s="58"/>
      <c r="F23" s="58"/>
      <c r="G23" s="58"/>
      <c r="H23" s="58"/>
      <c r="Q23" s="17">
        <f>C16/1000</f>
        <v>0.33</v>
      </c>
      <c r="R23" t="s">
        <v>23</v>
      </c>
    </row>
    <row r="24" spans="1:20" x14ac:dyDescent="0.3">
      <c r="A24" s="73"/>
      <c r="B24" s="95" t="s">
        <v>32</v>
      </c>
      <c r="C24" s="95"/>
      <c r="D24" s="95"/>
      <c r="E24" s="74">
        <f>(ROUNDUP(J24,0))*C13</f>
        <v>60</v>
      </c>
      <c r="F24" s="74" t="s">
        <v>46</v>
      </c>
      <c r="G24" s="74">
        <f>C16</f>
        <v>330</v>
      </c>
      <c r="H24" s="75" t="s">
        <v>0</v>
      </c>
      <c r="J24" s="44">
        <f>(C12/C22)+1</f>
        <v>5.7619047619047619</v>
      </c>
      <c r="K24" s="4" t="s">
        <v>34</v>
      </c>
      <c r="L24" s="30">
        <f>ROUNDUP(N19,0)</f>
        <v>301</v>
      </c>
      <c r="M24" t="s">
        <v>0</v>
      </c>
    </row>
    <row r="25" spans="1:20" x14ac:dyDescent="0.3">
      <c r="A25" s="73"/>
      <c r="B25" s="95"/>
      <c r="C25" s="95"/>
      <c r="D25" s="95"/>
      <c r="E25" s="74">
        <f>(ROUNDUP(J25,0))*C13</f>
        <v>50</v>
      </c>
      <c r="F25" s="74" t="s">
        <v>46</v>
      </c>
      <c r="G25" s="76">
        <f>G16</f>
        <v>260</v>
      </c>
      <c r="H25" s="75" t="s">
        <v>0</v>
      </c>
      <c r="J25" s="36">
        <f>((C12-(2*0.06))/G22)+1</f>
        <v>4.9039999999999999</v>
      </c>
    </row>
    <row r="26" spans="1:20" ht="5.25" customHeight="1" thickBot="1" x14ac:dyDescent="0.35">
      <c r="A26" s="73"/>
      <c r="B26" s="73"/>
      <c r="C26" s="73"/>
      <c r="D26" s="73"/>
      <c r="E26" s="73"/>
      <c r="F26" s="73"/>
      <c r="G26" s="73"/>
      <c r="H26" s="73"/>
      <c r="J26" s="8"/>
      <c r="K26" s="8"/>
      <c r="L26" s="4"/>
      <c r="S26" s="9" t="s">
        <v>19</v>
      </c>
      <c r="T26" s="1" t="str">
        <f>CONCATENATE(C18,"-",C19,"-",C20)</f>
        <v>II.-III.-60</v>
      </c>
    </row>
    <row r="27" spans="1:20" ht="5.25" customHeight="1" thickTop="1" thickBot="1" x14ac:dyDescent="0.4">
      <c r="A27" s="73"/>
      <c r="B27" s="73"/>
      <c r="C27" s="73"/>
      <c r="D27" s="73"/>
      <c r="E27" s="73"/>
      <c r="F27" s="73"/>
      <c r="G27" s="73"/>
      <c r="H27" s="73"/>
      <c r="L27" s="87" t="s">
        <v>4</v>
      </c>
      <c r="M27" s="88"/>
      <c r="N27" s="88"/>
      <c r="O27" s="32">
        <f>VLOOKUP(L24,J10:K19,2)</f>
        <v>330</v>
      </c>
      <c r="P27" s="5" t="s">
        <v>5</v>
      </c>
      <c r="Q27" s="6"/>
    </row>
    <row r="28" spans="1:20" ht="3" customHeight="1" thickTop="1" x14ac:dyDescent="0.3">
      <c r="A28" s="58"/>
      <c r="B28" s="58"/>
      <c r="C28" s="58"/>
      <c r="D28" s="58"/>
      <c r="E28" s="58"/>
      <c r="F28" s="58"/>
      <c r="G28" s="58"/>
      <c r="H28" s="58"/>
      <c r="S28" t="s">
        <v>20</v>
      </c>
    </row>
    <row r="29" spans="1:20" hidden="1" x14ac:dyDescent="0.3">
      <c r="A29" s="58"/>
      <c r="B29" s="58"/>
      <c r="C29" s="58"/>
      <c r="D29" s="58"/>
      <c r="E29" s="58"/>
      <c r="F29" s="58"/>
      <c r="G29" s="58"/>
      <c r="H29" s="58"/>
      <c r="L29" t="s">
        <v>1</v>
      </c>
      <c r="M29">
        <f>SQRT(3)/2</f>
        <v>0.8660254037844386</v>
      </c>
      <c r="S29" t="s">
        <v>20</v>
      </c>
    </row>
    <row r="30" spans="1:20" ht="2.25" customHeight="1" x14ac:dyDescent="0.3">
      <c r="A30" s="58"/>
      <c r="B30" s="58"/>
      <c r="C30" s="58"/>
      <c r="D30" s="58"/>
      <c r="E30" s="58"/>
      <c r="F30" s="58"/>
      <c r="G30" s="58"/>
      <c r="H30" s="58"/>
      <c r="L30" t="s">
        <v>25</v>
      </c>
      <c r="M30">
        <v>0.5</v>
      </c>
    </row>
    <row r="31" spans="1:20" x14ac:dyDescent="0.3">
      <c r="A31" s="58"/>
      <c r="B31" s="58"/>
      <c r="C31" s="58"/>
      <c r="D31" s="58"/>
      <c r="E31" s="58"/>
      <c r="F31" s="58"/>
      <c r="G31" s="58"/>
      <c r="H31" s="58"/>
      <c r="P31">
        <f>Q23*Q23</f>
        <v>0.10890000000000001</v>
      </c>
    </row>
    <row r="32" spans="1:20" x14ac:dyDescent="0.3">
      <c r="A32" s="58"/>
      <c r="B32" s="58"/>
      <c r="C32" s="58"/>
      <c r="D32" s="58"/>
      <c r="E32" s="58"/>
      <c r="F32" s="58"/>
      <c r="G32" s="58"/>
      <c r="H32" s="58"/>
      <c r="L32" t="s">
        <v>26</v>
      </c>
      <c r="M32">
        <f>M29*Q23</f>
        <v>0.28578838324886474</v>
      </c>
      <c r="N32" t="s">
        <v>23</v>
      </c>
      <c r="O32">
        <f>SQRT(R44)</f>
        <v>0.2857883832488648</v>
      </c>
    </row>
    <row r="33" spans="1:20" x14ac:dyDescent="0.3">
      <c r="A33" s="58"/>
      <c r="B33" s="58"/>
      <c r="C33" s="58"/>
      <c r="D33" s="58"/>
      <c r="E33" s="58"/>
      <c r="F33" s="58"/>
      <c r="G33" s="58"/>
      <c r="H33" s="58"/>
      <c r="L33" t="s">
        <v>27</v>
      </c>
      <c r="M33">
        <f>M30*Q23</f>
        <v>0.16500000000000001</v>
      </c>
      <c r="N33" t="s">
        <v>23</v>
      </c>
      <c r="P33">
        <f>M33*M33</f>
        <v>2.7225000000000003E-2</v>
      </c>
    </row>
    <row r="34" spans="1:20" x14ac:dyDescent="0.3">
      <c r="A34" s="58"/>
      <c r="B34" s="58"/>
      <c r="C34" s="58"/>
      <c r="D34" s="58"/>
      <c r="E34" s="58"/>
      <c r="F34" s="58"/>
      <c r="G34" s="58"/>
      <c r="H34" s="58"/>
    </row>
    <row r="35" spans="1:20" x14ac:dyDescent="0.3">
      <c r="A35" s="58"/>
      <c r="B35" s="58"/>
      <c r="C35" s="58"/>
      <c r="D35" s="58"/>
      <c r="E35" s="58"/>
      <c r="F35" s="58"/>
      <c r="G35" s="58"/>
      <c r="H35" s="58"/>
    </row>
    <row r="36" spans="1:20" x14ac:dyDescent="0.3">
      <c r="A36" s="58"/>
      <c r="B36" s="58"/>
      <c r="C36" s="73"/>
      <c r="D36" s="73"/>
      <c r="E36" s="73"/>
      <c r="F36" s="73"/>
      <c r="G36" s="73"/>
      <c r="H36" s="73"/>
      <c r="L36" t="s">
        <v>28</v>
      </c>
      <c r="M36" s="7">
        <f>M33+G22+M33</f>
        <v>1.58</v>
      </c>
      <c r="N36" t="s">
        <v>23</v>
      </c>
    </row>
    <row r="37" spans="1:20" x14ac:dyDescent="0.3">
      <c r="A37" s="58"/>
      <c r="B37" s="58"/>
      <c r="C37" s="58"/>
      <c r="D37" s="58"/>
      <c r="E37" s="58"/>
      <c r="F37" s="58"/>
      <c r="G37" s="58"/>
      <c r="H37" s="58"/>
      <c r="L37" t="s">
        <v>29</v>
      </c>
      <c r="M37" s="7">
        <f>C22-G22-(2*M33)</f>
        <v>-0.53</v>
      </c>
      <c r="N37" t="s">
        <v>23</v>
      </c>
    </row>
    <row r="38" spans="1:20" ht="18" x14ac:dyDescent="0.35">
      <c r="A38" s="58"/>
      <c r="B38" s="58"/>
      <c r="C38" s="58"/>
      <c r="D38" s="58"/>
      <c r="E38" s="58"/>
      <c r="F38" s="60"/>
      <c r="G38" s="60"/>
      <c r="H38" s="60"/>
      <c r="M38" s="19">
        <f>SUM(M36:M37)</f>
        <v>1.05</v>
      </c>
    </row>
    <row r="39" spans="1:20" x14ac:dyDescent="0.3">
      <c r="A39" s="58"/>
      <c r="B39" s="58"/>
      <c r="C39" s="58"/>
      <c r="D39" s="58"/>
      <c r="E39" s="58"/>
      <c r="F39" s="58"/>
      <c r="G39" s="58"/>
      <c r="H39" s="58"/>
      <c r="T39" s="9"/>
    </row>
    <row r="40" spans="1:20" x14ac:dyDescent="0.3">
      <c r="A40" s="58"/>
      <c r="B40" s="58"/>
      <c r="C40" s="58"/>
      <c r="D40" s="58"/>
      <c r="E40" s="58"/>
      <c r="F40" s="58"/>
      <c r="G40" s="58"/>
      <c r="H40" s="58"/>
    </row>
    <row r="41" spans="1:20" x14ac:dyDescent="0.3">
      <c r="A41" s="58"/>
      <c r="B41" s="58"/>
      <c r="C41" s="58"/>
      <c r="D41" s="58"/>
      <c r="E41" s="58"/>
      <c r="F41" s="58"/>
      <c r="G41" s="58"/>
      <c r="H41" s="58"/>
    </row>
    <row r="42" spans="1:20" x14ac:dyDescent="0.3">
      <c r="A42" s="58"/>
      <c r="B42" s="58"/>
      <c r="C42" s="58"/>
      <c r="D42" s="58"/>
      <c r="E42" s="58"/>
      <c r="F42" s="58"/>
      <c r="G42" s="58"/>
      <c r="H42" s="58"/>
    </row>
    <row r="43" spans="1:20" x14ac:dyDescent="0.3">
      <c r="A43" s="58"/>
      <c r="B43" s="58"/>
      <c r="C43" s="58"/>
      <c r="D43" s="58"/>
      <c r="E43" s="58"/>
      <c r="F43" s="58"/>
      <c r="G43" s="58"/>
      <c r="H43" s="58"/>
    </row>
    <row r="44" spans="1:20" x14ac:dyDescent="0.3">
      <c r="A44" s="58"/>
      <c r="B44" s="58"/>
      <c r="C44" s="58"/>
      <c r="D44" s="58"/>
      <c r="E44" s="58"/>
      <c r="F44" s="58"/>
      <c r="G44" s="58"/>
      <c r="H44" s="58"/>
      <c r="R44">
        <f>P31-P33</f>
        <v>8.1675000000000011E-2</v>
      </c>
    </row>
    <row r="45" spans="1:20" x14ac:dyDescent="0.3">
      <c r="N45" t="s">
        <v>30</v>
      </c>
      <c r="O45">
        <f>(C12-(2*0.06)-(2*0.03))/C22</f>
        <v>4.5904761904761902</v>
      </c>
    </row>
    <row r="46" spans="1:20" x14ac:dyDescent="0.3">
      <c r="O46">
        <f>ROUNDUP(O45,0)</f>
        <v>5</v>
      </c>
    </row>
    <row r="47" spans="1:20" x14ac:dyDescent="0.3"/>
    <row r="48" spans="1:20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spans="16:16" hidden="1" x14ac:dyDescent="0.3"/>
    <row r="66" spans="16:16" hidden="1" x14ac:dyDescent="0.3"/>
    <row r="67" spans="16:16" hidden="1" x14ac:dyDescent="0.3"/>
    <row r="68" spans="16:16" hidden="1" x14ac:dyDescent="0.3"/>
    <row r="69" spans="16:16" hidden="1" x14ac:dyDescent="0.3"/>
    <row r="70" spans="16:16" hidden="1" x14ac:dyDescent="0.3">
      <c r="P70" s="9"/>
    </row>
  </sheetData>
  <sheetProtection password="C6D0" sheet="1" objects="1" scenarios="1"/>
  <mergeCells count="6">
    <mergeCell ref="L27:N27"/>
    <mergeCell ref="A4:H4"/>
    <mergeCell ref="B15:B16"/>
    <mergeCell ref="E15:E16"/>
    <mergeCell ref="F15:F16"/>
    <mergeCell ref="B24:D25"/>
  </mergeCells>
  <dataValidations xWindow="311" yWindow="285" count="1">
    <dataValidation type="whole" errorStyle="warning" allowBlank="1" showInputMessage="1" showErrorMessage="1" error="Požadovaná tloušťka skladby je mimo obvyklé meze. Obvyklá mez je mezi 120 - 320 mm." promptTitle="Zadejte tloušťku skladby" prompt="nad horním lícem krokve (vč. bednění atd.)" sqref="C10">
      <formula1>120</formula1>
      <formula2>320</formula2>
    </dataValidation>
  </dataValidations>
  <hyperlinks>
    <hyperlink ref="B10" r:id="rId1" display="Tloušťka skladby ="/>
    <hyperlink ref="B18" location="'sněhové ob.'!A1" display="Sněhová oblast"/>
    <hyperlink ref="B19" location="'větrové ob.'!A1" display="Větrová oblast"/>
  </hyperlinks>
  <printOptions horizontalCentered="1" verticalCentered="1"/>
  <pageMargins left="0.51181102362204722" right="0.51181102362204722" top="0.78740157480314965" bottom="0.59055118110236227" header="0.31496062992125984" footer="0.31496062992125984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xWindow="311" yWindow="285" count="3">
        <x14:dataValidation type="list" allowBlank="1" showInputMessage="1" showErrorMessage="1">
          <x14:formula1>
            <xm:f>'POMOC - Rozteče vrutů 320 mm'!$D$4:$D$8</xm:f>
          </x14:formula1>
          <xm:sqref>C20</xm:sqref>
        </x14:dataValidation>
        <x14:dataValidation type="list" allowBlank="1" showInputMessage="1" showErrorMessage="1">
          <x14:formula1>
            <xm:f>'POMOC - Rozteče vrutů 320 mm'!$C$4:$C$6</xm:f>
          </x14:formula1>
          <xm:sqref>C19</xm:sqref>
        </x14:dataValidation>
        <x14:dataValidation type="list" allowBlank="1" showInputMessage="1" showErrorMessage="1">
          <x14:formula1>
            <xm:f>'POMOC - Rozteče vrutů 320 mm'!$B$4:$B$7</xm:f>
          </x14:formula1>
          <xm:sqref>C18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4.4" x14ac:dyDescent="0.3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L50"/>
  <sheetViews>
    <sheetView showGridLines="0" showRowColHeaders="0" tabSelected="1" topLeftCell="B1" workbookViewId="0">
      <selection activeCell="K31" sqref="K31"/>
    </sheetView>
  </sheetViews>
  <sheetFormatPr defaultColWidth="0" defaultRowHeight="14.4" zeroHeight="1" x14ac:dyDescent="0.3"/>
  <cols>
    <col min="1" max="1" width="9.109375" hidden="1" customWidth="1"/>
    <col min="2" max="2" width="5.109375" customWidth="1"/>
    <col min="3" max="3" width="12.33203125" customWidth="1"/>
    <col min="4" max="11" width="9.109375" customWidth="1"/>
    <col min="12" max="12" width="4.88671875" customWidth="1"/>
    <col min="13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spans="3:9" x14ac:dyDescent="0.3"/>
    <row r="18" spans="3:9" x14ac:dyDescent="0.3"/>
    <row r="19" spans="3:9" x14ac:dyDescent="0.3"/>
    <row r="20" spans="3:9" x14ac:dyDescent="0.3"/>
    <row r="21" spans="3:9" x14ac:dyDescent="0.3"/>
    <row r="22" spans="3:9" x14ac:dyDescent="0.3"/>
    <row r="23" spans="3:9" x14ac:dyDescent="0.3"/>
    <row r="24" spans="3:9" x14ac:dyDescent="0.3"/>
    <row r="25" spans="3:9" x14ac:dyDescent="0.3"/>
    <row r="26" spans="3:9" x14ac:dyDescent="0.3"/>
    <row r="27" spans="3:9" x14ac:dyDescent="0.3"/>
    <row r="28" spans="3:9" x14ac:dyDescent="0.3"/>
    <row r="29" spans="3:9" x14ac:dyDescent="0.3"/>
    <row r="30" spans="3:9" x14ac:dyDescent="0.3"/>
    <row r="31" spans="3:9" x14ac:dyDescent="0.3"/>
    <row r="32" spans="3:9" ht="24" customHeight="1" x14ac:dyDescent="0.3">
      <c r="C32" s="81" t="s">
        <v>61</v>
      </c>
      <c r="D32" s="81"/>
      <c r="E32" s="81"/>
      <c r="F32" s="81"/>
      <c r="G32" s="81"/>
      <c r="H32" s="81"/>
      <c r="I32" s="81"/>
    </row>
    <row r="33" spans="2:12" ht="9.75" customHeight="1" x14ac:dyDescent="0.3">
      <c r="K33" s="24" t="s">
        <v>42</v>
      </c>
    </row>
    <row r="34" spans="2:12" x14ac:dyDescent="0.3">
      <c r="C34" s="82" t="s">
        <v>57</v>
      </c>
      <c r="D34" s="82"/>
      <c r="E34" s="82"/>
      <c r="F34" s="82"/>
      <c r="G34" s="82"/>
      <c r="H34" s="82"/>
      <c r="J34" t="s">
        <v>41</v>
      </c>
      <c r="K34" s="45">
        <v>5</v>
      </c>
    </row>
    <row r="35" spans="2:12" x14ac:dyDescent="0.3">
      <c r="C35" s="82"/>
      <c r="D35" s="82"/>
      <c r="E35" s="82"/>
      <c r="F35" s="82"/>
      <c r="G35" s="82"/>
      <c r="H35" s="82"/>
    </row>
    <row r="36" spans="2:12" x14ac:dyDescent="0.3">
      <c r="C36" s="82"/>
      <c r="D36" s="82"/>
      <c r="E36" s="82"/>
      <c r="F36" s="82"/>
      <c r="G36" s="82"/>
      <c r="H36" s="82"/>
    </row>
    <row r="37" spans="2:12" x14ac:dyDescent="0.3">
      <c r="C37" s="82" t="s">
        <v>43</v>
      </c>
      <c r="D37" s="82"/>
      <c r="E37" s="82"/>
      <c r="F37" s="82"/>
      <c r="G37" s="82"/>
      <c r="H37" s="82"/>
      <c r="J37" t="s">
        <v>41</v>
      </c>
      <c r="K37" s="45">
        <v>6</v>
      </c>
    </row>
    <row r="38" spans="2:12" x14ac:dyDescent="0.3">
      <c r="C38" s="82"/>
      <c r="D38" s="82"/>
      <c r="E38" s="82"/>
      <c r="F38" s="82"/>
      <c r="G38" s="82"/>
      <c r="H38" s="82"/>
    </row>
    <row r="39" spans="2:12" x14ac:dyDescent="0.3">
      <c r="C39" s="82"/>
      <c r="D39" s="82"/>
      <c r="E39" s="82"/>
      <c r="F39" s="82"/>
      <c r="G39" s="82"/>
      <c r="H39" s="82"/>
    </row>
    <row r="40" spans="2:12" x14ac:dyDescent="0.3">
      <c r="C40" s="83" t="s">
        <v>50</v>
      </c>
      <c r="D40" s="83"/>
      <c r="E40" s="83"/>
      <c r="F40" s="83"/>
      <c r="G40" s="83"/>
      <c r="H40" s="83"/>
      <c r="J40" t="s">
        <v>41</v>
      </c>
      <c r="K40" s="45">
        <v>8</v>
      </c>
    </row>
    <row r="41" spans="2:12" ht="15" customHeight="1" x14ac:dyDescent="0.3">
      <c r="C41" s="83"/>
      <c r="D41" s="83"/>
      <c r="E41" s="83"/>
      <c r="F41" s="83"/>
      <c r="G41" s="83"/>
      <c r="H41" s="83"/>
    </row>
    <row r="42" spans="2:12" x14ac:dyDescent="0.3">
      <c r="C42" s="83"/>
      <c r="D42" s="83"/>
      <c r="E42" s="83"/>
      <c r="F42" s="83"/>
      <c r="G42" s="83"/>
      <c r="H42" s="83"/>
    </row>
    <row r="43" spans="2:12" x14ac:dyDescent="0.3"/>
    <row r="44" spans="2:12" x14ac:dyDescent="0.3">
      <c r="C44" s="83" t="s">
        <v>51</v>
      </c>
      <c r="D44" s="83"/>
      <c r="E44" s="83"/>
      <c r="F44" s="83"/>
      <c r="G44" s="83"/>
      <c r="H44" s="83"/>
      <c r="J44" t="s">
        <v>41</v>
      </c>
      <c r="K44" s="45">
        <v>9</v>
      </c>
    </row>
    <row r="45" spans="2:12" x14ac:dyDescent="0.3">
      <c r="C45" s="83"/>
      <c r="D45" s="83"/>
      <c r="E45" s="83"/>
      <c r="F45" s="83"/>
      <c r="G45" s="83"/>
      <c r="H45" s="83"/>
    </row>
    <row r="46" spans="2:12" x14ac:dyDescent="0.3">
      <c r="C46" s="83"/>
      <c r="D46" s="83"/>
      <c r="E46" s="83"/>
      <c r="F46" s="83"/>
      <c r="G46" s="83"/>
      <c r="H46" s="83"/>
    </row>
    <row r="47" spans="2:12" s="48" customFormat="1" x14ac:dyDescent="0.3"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</row>
    <row r="48" spans="2:12" x14ac:dyDescent="0.3">
      <c r="B48" s="8"/>
      <c r="C48" s="84"/>
      <c r="D48" s="84"/>
      <c r="E48" s="84"/>
      <c r="F48" s="84"/>
      <c r="G48" s="84"/>
      <c r="H48" s="84"/>
      <c r="I48" s="84"/>
      <c r="J48" s="84"/>
      <c r="K48" s="84"/>
      <c r="L48" s="84"/>
    </row>
    <row r="49" spans="5:10" x14ac:dyDescent="0.3">
      <c r="F49" s="46"/>
      <c r="G49" s="46"/>
      <c r="H49" s="46"/>
      <c r="I49" s="46"/>
    </row>
    <row r="50" spans="5:10" x14ac:dyDescent="0.3">
      <c r="E50" s="46" t="s">
        <v>60</v>
      </c>
      <c r="F50" s="47"/>
      <c r="G50" s="47" t="s">
        <v>52</v>
      </c>
      <c r="H50" s="46"/>
      <c r="I50" s="46"/>
      <c r="J50" s="57"/>
    </row>
  </sheetData>
  <sheetProtection password="C6D0" sheet="1" objects="1" scenarios="1"/>
  <mergeCells count="5">
    <mergeCell ref="C34:H36"/>
    <mergeCell ref="C37:H39"/>
    <mergeCell ref="C40:H42"/>
    <mergeCell ref="C44:H46"/>
    <mergeCell ref="C48:L48"/>
  </mergeCells>
  <hyperlinks>
    <hyperlink ref="K34" location="'výpočet ke str. 5'!A1" display="'výpočet ke str. 5'!A1"/>
    <hyperlink ref="K37" location="'výpočet ke str. 6'!A1" display="'výpočet ke str. 6'!A1"/>
    <hyperlink ref="K40" location="'výpočet ke str. 8'!A1" display="'výpočet ke str. 8'!A1"/>
    <hyperlink ref="K44" location="'výpočet ke str. 9'!A1" display="'výpočet ke str. 9'!A1"/>
    <hyperlink ref="G50" r:id="rId1"/>
    <hyperlink ref="C32:I32" r:id="rId2" display="Prospekt k zateplení nad krokvemi si stáhněte kliknutím na tento text."/>
  </hyperlink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6"/>
  <sheetViews>
    <sheetView showGridLines="0" showRowColHeaders="0" zoomScale="75" zoomScaleNormal="75" workbookViewId="0"/>
  </sheetViews>
  <sheetFormatPr defaultColWidth="9.109375" defaultRowHeight="13.8" x14ac:dyDescent="0.25"/>
  <cols>
    <col min="1" max="16384" width="9.109375" style="51"/>
  </cols>
  <sheetData>
    <row r="16" spans="27:27" x14ac:dyDescent="0.25">
      <c r="AA16" s="51" t="s">
        <v>12</v>
      </c>
    </row>
  </sheetData>
  <sheetProtection password="C6D0" sheet="1" objects="1" scenarios="1"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zoomScale="75" zoomScaleNormal="75" workbookViewId="0">
      <selection activeCell="M10" sqref="M10"/>
    </sheetView>
  </sheetViews>
  <sheetFormatPr defaultColWidth="9.109375" defaultRowHeight="13.8" x14ac:dyDescent="0.25"/>
  <cols>
    <col min="1" max="16384" width="9.109375" style="51"/>
  </cols>
  <sheetData/>
  <sheetProtection password="C6D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W68"/>
  <sheetViews>
    <sheetView showGridLines="0" showRowColHeaders="0" workbookViewId="0">
      <selection activeCell="F11" sqref="F11"/>
    </sheetView>
  </sheetViews>
  <sheetFormatPr defaultColWidth="0" defaultRowHeight="14.4" zeroHeight="1" x14ac:dyDescent="0.3"/>
  <cols>
    <col min="1" max="1" width="7.6640625" customWidth="1"/>
    <col min="2" max="2" width="6" customWidth="1"/>
    <col min="3" max="3" width="9.109375" customWidth="1"/>
    <col min="4" max="4" width="25.6640625" customWidth="1"/>
    <col min="5" max="5" width="8.88671875" customWidth="1"/>
    <col min="6" max="6" width="8.33203125" customWidth="1"/>
    <col min="7" max="7" width="5.33203125" customWidth="1"/>
    <col min="8" max="8" width="5.44140625" customWidth="1"/>
    <col min="9" max="9" width="10" customWidth="1"/>
    <col min="10" max="10" width="8.33203125" hidden="1" customWidth="1"/>
    <col min="11" max="16384" width="9.109375" hidden="1"/>
  </cols>
  <sheetData>
    <row r="1" spans="1:23" x14ac:dyDescent="0.3"/>
    <row r="2" spans="1:23" x14ac:dyDescent="0.3"/>
    <row r="3" spans="1:23" x14ac:dyDescent="0.3"/>
    <row r="4" spans="1:23" ht="45" customHeight="1" x14ac:dyDescent="0.3">
      <c r="A4" s="29" t="s">
        <v>58</v>
      </c>
      <c r="B4" s="59"/>
      <c r="C4" s="59"/>
      <c r="D4" s="59"/>
      <c r="E4" s="59"/>
      <c r="F4" s="59"/>
      <c r="G4" s="59"/>
      <c r="H4" s="59"/>
      <c r="I4" s="59"/>
      <c r="K4" s="23"/>
    </row>
    <row r="5" spans="1:23" x14ac:dyDescent="0.3">
      <c r="B5" s="58"/>
      <c r="C5" s="58"/>
      <c r="D5" s="58"/>
      <c r="E5" s="58"/>
      <c r="F5" s="58"/>
      <c r="G5" s="58"/>
      <c r="H5" s="58"/>
      <c r="I5" s="58"/>
    </row>
    <row r="6" spans="1:23" x14ac:dyDescent="0.3">
      <c r="B6" s="58"/>
      <c r="C6" s="58"/>
      <c r="D6" s="58"/>
      <c r="E6" s="58"/>
      <c r="F6" s="58"/>
      <c r="G6" s="58"/>
      <c r="H6" s="58"/>
      <c r="I6" s="58"/>
      <c r="M6">
        <v>170</v>
      </c>
      <c r="P6" s="9"/>
    </row>
    <row r="7" spans="1:23" ht="15" customHeight="1" x14ac:dyDescent="0.35">
      <c r="B7" s="58"/>
      <c r="C7" s="60" t="s">
        <v>31</v>
      </c>
      <c r="D7" s="58"/>
      <c r="E7" s="58"/>
      <c r="F7" s="58"/>
      <c r="G7" s="58"/>
      <c r="H7" s="58"/>
      <c r="I7" s="58"/>
      <c r="L7">
        <v>170</v>
      </c>
      <c r="M7">
        <v>190</v>
      </c>
      <c r="P7" s="9"/>
    </row>
    <row r="8" spans="1:23" ht="15" customHeight="1" x14ac:dyDescent="0.3">
      <c r="B8" s="58"/>
      <c r="C8" s="58"/>
      <c r="D8" s="58"/>
      <c r="E8" s="58"/>
      <c r="F8" s="58"/>
      <c r="G8" s="58"/>
      <c r="H8" s="58"/>
      <c r="I8" s="58"/>
      <c r="L8">
        <v>190</v>
      </c>
      <c r="M8" s="2">
        <v>210</v>
      </c>
      <c r="P8" s="9"/>
    </row>
    <row r="9" spans="1:23" x14ac:dyDescent="0.3">
      <c r="B9" s="58"/>
      <c r="C9" s="58"/>
      <c r="D9" s="61" t="s">
        <v>35</v>
      </c>
      <c r="E9" s="70">
        <v>200</v>
      </c>
      <c r="F9" s="58" t="s">
        <v>0</v>
      </c>
      <c r="G9" s="58"/>
      <c r="H9" s="58"/>
      <c r="I9" s="58"/>
      <c r="L9" s="2">
        <v>210</v>
      </c>
      <c r="M9" s="2">
        <v>230</v>
      </c>
      <c r="P9" s="9"/>
    </row>
    <row r="10" spans="1:23" x14ac:dyDescent="0.3">
      <c r="B10" s="58"/>
      <c r="C10" s="58"/>
      <c r="D10" s="58"/>
      <c r="E10" s="77"/>
      <c r="F10" s="58"/>
      <c r="G10" s="58"/>
      <c r="H10" s="58"/>
      <c r="I10" s="58"/>
      <c r="L10" s="2">
        <v>230</v>
      </c>
      <c r="M10" s="2">
        <v>250</v>
      </c>
      <c r="P10" s="30">
        <f>V14/2</f>
        <v>0.8660254037844386</v>
      </c>
      <c r="Q10" t="s">
        <v>3</v>
      </c>
    </row>
    <row r="11" spans="1:23" ht="15" customHeight="1" x14ac:dyDescent="0.5">
      <c r="B11" s="58"/>
      <c r="C11" s="58"/>
      <c r="D11" s="63" t="s">
        <v>36</v>
      </c>
      <c r="E11" s="70">
        <v>10</v>
      </c>
      <c r="F11" s="63" t="s">
        <v>23</v>
      </c>
      <c r="G11" s="58"/>
      <c r="H11" s="58"/>
      <c r="I11" s="64"/>
      <c r="J11" s="3"/>
      <c r="K11" s="3"/>
      <c r="L11" s="2">
        <v>250</v>
      </c>
      <c r="M11" s="2">
        <v>270</v>
      </c>
      <c r="N11" s="3"/>
      <c r="O11" s="3"/>
      <c r="P11" s="9"/>
    </row>
    <row r="12" spans="1:23" x14ac:dyDescent="0.3">
      <c r="B12" s="58"/>
      <c r="C12" s="58"/>
      <c r="D12" s="63" t="s">
        <v>37</v>
      </c>
      <c r="E12" s="70">
        <v>22</v>
      </c>
      <c r="F12" s="63" t="s">
        <v>24</v>
      </c>
      <c r="G12" s="58"/>
      <c r="H12" s="58"/>
      <c r="I12" s="58"/>
      <c r="L12" s="2">
        <v>270</v>
      </c>
      <c r="M12" s="2">
        <v>300</v>
      </c>
      <c r="P12" s="9"/>
      <c r="W12" s="30">
        <f>V14/2</f>
        <v>0.8660254037844386</v>
      </c>
    </row>
    <row r="13" spans="1:23" x14ac:dyDescent="0.3">
      <c r="B13" s="58"/>
      <c r="C13" s="58"/>
      <c r="D13" s="58"/>
      <c r="E13" s="58"/>
      <c r="F13" s="58"/>
      <c r="G13" s="58"/>
      <c r="H13" s="58"/>
      <c r="I13" s="58"/>
      <c r="L13" s="2">
        <v>300</v>
      </c>
      <c r="M13" s="2">
        <v>330</v>
      </c>
      <c r="P13" s="9"/>
    </row>
    <row r="14" spans="1:23" x14ac:dyDescent="0.3">
      <c r="B14" s="58"/>
      <c r="C14" s="58"/>
      <c r="D14" s="89" t="s">
        <v>38</v>
      </c>
      <c r="E14" s="58"/>
      <c r="F14" s="58"/>
      <c r="G14" s="58"/>
      <c r="H14" s="58"/>
      <c r="I14" s="58"/>
      <c r="L14" s="2">
        <v>330</v>
      </c>
      <c r="M14" s="2">
        <v>360</v>
      </c>
      <c r="P14" s="9"/>
      <c r="V14" s="30">
        <f>SQRT(3)</f>
        <v>1.7320508075688772</v>
      </c>
    </row>
    <row r="15" spans="1:23" s="50" customFormat="1" x14ac:dyDescent="0.3">
      <c r="A15"/>
      <c r="B15" s="58"/>
      <c r="C15" s="58"/>
      <c r="D15" s="89"/>
      <c r="E15" s="66">
        <f>'výpočet ke str. 5'!O25</f>
        <v>330</v>
      </c>
      <c r="F15" s="67" t="s">
        <v>0</v>
      </c>
      <c r="G15" s="78"/>
      <c r="H15" s="78"/>
      <c r="I15" s="78"/>
      <c r="J15" s="41"/>
      <c r="L15" s="50">
        <v>360</v>
      </c>
      <c r="M15" s="50">
        <v>400</v>
      </c>
      <c r="P15" s="49"/>
    </row>
    <row r="16" spans="1:23" x14ac:dyDescent="0.3">
      <c r="B16" s="58"/>
      <c r="C16" s="58"/>
      <c r="D16" s="68"/>
      <c r="E16" s="58"/>
      <c r="F16" s="58"/>
      <c r="G16" s="58"/>
      <c r="H16" s="58"/>
      <c r="I16" s="58"/>
      <c r="L16" s="2">
        <v>400</v>
      </c>
      <c r="M16" s="2">
        <v>440</v>
      </c>
      <c r="P16" s="9"/>
      <c r="Q16" t="s">
        <v>1</v>
      </c>
      <c r="R16" s="2">
        <f>COS(30)</f>
        <v>0.15425144988758405</v>
      </c>
      <c r="S16" t="s">
        <v>2</v>
      </c>
    </row>
    <row r="17" spans="2:20" x14ac:dyDescent="0.3">
      <c r="B17" s="58"/>
      <c r="C17" s="58"/>
      <c r="D17" s="69" t="s">
        <v>6</v>
      </c>
      <c r="E17" s="70" t="s">
        <v>8</v>
      </c>
      <c r="F17" s="58"/>
      <c r="G17" s="58"/>
      <c r="H17" s="58"/>
      <c r="I17" s="58"/>
      <c r="L17" s="2">
        <v>440</v>
      </c>
      <c r="M17">
        <v>480</v>
      </c>
      <c r="P17" s="31">
        <f>(E9+60)/P10</f>
        <v>300.22213997860541</v>
      </c>
      <c r="R17" s="2"/>
    </row>
    <row r="18" spans="2:20" x14ac:dyDescent="0.3">
      <c r="B18" s="58"/>
      <c r="C18" s="58"/>
      <c r="D18" s="69" t="s">
        <v>7</v>
      </c>
      <c r="E18" s="70" t="s">
        <v>10</v>
      </c>
      <c r="F18" s="58"/>
      <c r="G18" s="58"/>
      <c r="H18" s="58"/>
      <c r="I18" s="58"/>
      <c r="L18">
        <v>480</v>
      </c>
      <c r="P18" s="21"/>
      <c r="R18" s="2"/>
    </row>
    <row r="19" spans="2:20" ht="15" customHeight="1" x14ac:dyDescent="0.35">
      <c r="B19" s="58"/>
      <c r="C19" s="58"/>
      <c r="D19" s="63" t="s">
        <v>14</v>
      </c>
      <c r="E19" s="70">
        <v>30</v>
      </c>
      <c r="F19" s="58" t="s">
        <v>21</v>
      </c>
      <c r="G19" s="58"/>
      <c r="H19" s="58"/>
      <c r="I19" s="58"/>
      <c r="L19" s="22"/>
      <c r="M19" s="22"/>
      <c r="N19" s="22"/>
      <c r="O19" s="22"/>
      <c r="P19" s="21"/>
    </row>
    <row r="20" spans="2:20" x14ac:dyDescent="0.3">
      <c r="B20" s="58"/>
      <c r="C20" s="58"/>
      <c r="D20" s="63"/>
      <c r="E20" s="58"/>
      <c r="F20" s="58"/>
      <c r="G20" s="58"/>
      <c r="H20" s="58"/>
      <c r="I20" s="58"/>
    </row>
    <row r="21" spans="2:20" x14ac:dyDescent="0.3">
      <c r="B21" s="58"/>
      <c r="C21" s="58"/>
      <c r="D21" s="71" t="s">
        <v>53</v>
      </c>
      <c r="E21" s="72">
        <f>VLOOKUP(T24,'POMOC - str. 5'!A12:F71,5)</f>
        <v>1.1000000000000001</v>
      </c>
      <c r="F21" s="65" t="s">
        <v>23</v>
      </c>
      <c r="G21" s="78"/>
      <c r="H21" s="78"/>
      <c r="I21" s="78"/>
      <c r="S21" s="17">
        <f>E15/1000</f>
        <v>0.33</v>
      </c>
      <c r="T21" t="s">
        <v>23</v>
      </c>
    </row>
    <row r="22" spans="2:20" x14ac:dyDescent="0.3">
      <c r="B22" s="58"/>
      <c r="C22" s="58"/>
      <c r="D22" s="71" t="s">
        <v>54</v>
      </c>
      <c r="E22" s="72">
        <f>VLOOKUP($T$24,'POMOC - str. 5'!A12:F71,6)</f>
        <v>0.55000000000000004</v>
      </c>
      <c r="F22" s="65" t="s">
        <v>23</v>
      </c>
      <c r="G22" s="78"/>
      <c r="H22" s="78"/>
      <c r="I22" s="78"/>
      <c r="M22" s="4" t="s">
        <v>34</v>
      </c>
      <c r="N22" s="30">
        <f>ROUNDUP(P17,0)</f>
        <v>301</v>
      </c>
      <c r="O22" t="s">
        <v>0</v>
      </c>
    </row>
    <row r="23" spans="2:20" x14ac:dyDescent="0.3">
      <c r="B23" s="58"/>
      <c r="C23" s="58"/>
      <c r="D23" s="79" t="str">
        <f>IF(E21='POMOC - str. 5'!E67,"*) Pro tuto kombinaci není tento způsob kotvení vhodný"," ")</f>
        <v xml:space="preserve"> </v>
      </c>
      <c r="E23" s="79"/>
      <c r="F23" s="79"/>
      <c r="G23" s="79"/>
      <c r="H23" s="79"/>
      <c r="I23" s="58"/>
    </row>
    <row r="24" spans="2:20" ht="16.2" thickBot="1" x14ac:dyDescent="0.35">
      <c r="B24" s="58"/>
      <c r="C24" s="86" t="s">
        <v>32</v>
      </c>
      <c r="D24" s="86"/>
      <c r="E24" s="80">
        <f>(O44*2+2)*E12</f>
        <v>440</v>
      </c>
      <c r="F24" s="85" t="s">
        <v>40</v>
      </c>
      <c r="G24" s="85"/>
      <c r="H24" s="80">
        <f>E15</f>
        <v>330</v>
      </c>
      <c r="I24" s="75" t="s">
        <v>5</v>
      </c>
      <c r="J24" s="8"/>
      <c r="K24" s="8"/>
      <c r="L24" s="4"/>
      <c r="S24" s="9" t="s">
        <v>19</v>
      </c>
      <c r="T24" s="1" t="str">
        <f>CONCATENATE(E17,"-",E18,"-",E19)</f>
        <v>I.-III.-30</v>
      </c>
    </row>
    <row r="25" spans="2:20" ht="22.2" thickTop="1" thickBot="1" x14ac:dyDescent="0.4">
      <c r="B25" s="58"/>
      <c r="C25" s="58"/>
      <c r="D25" s="58"/>
      <c r="E25" s="58"/>
      <c r="F25" s="58"/>
      <c r="G25" s="58"/>
      <c r="H25" s="58"/>
      <c r="I25" s="58"/>
      <c r="L25" s="87" t="s">
        <v>4</v>
      </c>
      <c r="M25" s="88"/>
      <c r="N25" s="88"/>
      <c r="O25" s="32">
        <f>VLOOKUP(N22,L7:M17,2)</f>
        <v>330</v>
      </c>
      <c r="P25" s="5" t="s">
        <v>5</v>
      </c>
      <c r="Q25" s="6"/>
    </row>
    <row r="26" spans="2:20" ht="15" thickTop="1" x14ac:dyDescent="0.3">
      <c r="S26" t="s">
        <v>20</v>
      </c>
    </row>
    <row r="27" spans="2:20" x14ac:dyDescent="0.3">
      <c r="L27" t="s">
        <v>1</v>
      </c>
      <c r="M27">
        <f>SQRT(3)/2</f>
        <v>0.8660254037844386</v>
      </c>
      <c r="S27" t="s">
        <v>20</v>
      </c>
    </row>
    <row r="28" spans="2:20" x14ac:dyDescent="0.3">
      <c r="L28" t="s">
        <v>25</v>
      </c>
      <c r="M28">
        <v>0.5</v>
      </c>
    </row>
    <row r="29" spans="2:20" x14ac:dyDescent="0.3">
      <c r="P29">
        <f>S21*S21</f>
        <v>0.10890000000000001</v>
      </c>
    </row>
    <row r="30" spans="2:20" x14ac:dyDescent="0.3">
      <c r="L30" t="s">
        <v>26</v>
      </c>
      <c r="M30">
        <f>M27*S21</f>
        <v>0.28578838324886474</v>
      </c>
      <c r="N30" t="s">
        <v>23</v>
      </c>
      <c r="O30">
        <f>SQRT(R42)</f>
        <v>0.2857883832488648</v>
      </c>
    </row>
    <row r="31" spans="2:20" x14ac:dyDescent="0.3">
      <c r="L31" t="s">
        <v>27</v>
      </c>
      <c r="M31">
        <f>M28*S21</f>
        <v>0.16500000000000001</v>
      </c>
      <c r="N31" t="s">
        <v>23</v>
      </c>
      <c r="P31">
        <f>M31*M31</f>
        <v>2.7225000000000003E-2</v>
      </c>
    </row>
    <row r="32" spans="2:20" x14ac:dyDescent="0.3"/>
    <row r="33" spans="3:20" x14ac:dyDescent="0.3"/>
    <row r="34" spans="3:20" x14ac:dyDescent="0.3">
      <c r="L34" t="s">
        <v>28</v>
      </c>
      <c r="M34" s="7">
        <f>M31+E22+M31</f>
        <v>0.88000000000000012</v>
      </c>
      <c r="N34" t="s">
        <v>23</v>
      </c>
    </row>
    <row r="35" spans="3:20" x14ac:dyDescent="0.3">
      <c r="C35" s="8"/>
      <c r="D35" s="8"/>
      <c r="E35" s="8"/>
      <c r="F35" s="8"/>
      <c r="G35" s="8"/>
      <c r="H35" s="8"/>
      <c r="L35" t="s">
        <v>29</v>
      </c>
      <c r="M35" s="7">
        <f>E21-E22-(2*M31)</f>
        <v>0.22000000000000003</v>
      </c>
      <c r="N35" t="s">
        <v>23</v>
      </c>
    </row>
    <row r="36" spans="3:20" x14ac:dyDescent="0.3">
      <c r="M36" s="19">
        <f>SUM(M34:M35)</f>
        <v>1.1000000000000001</v>
      </c>
    </row>
    <row r="37" spans="3:20" ht="18" x14ac:dyDescent="0.35">
      <c r="F37" s="20"/>
      <c r="G37" s="20"/>
      <c r="H37" s="20"/>
      <c r="T37" s="9"/>
    </row>
    <row r="38" spans="3:20" x14ac:dyDescent="0.3"/>
    <row r="39" spans="3:20" x14ac:dyDescent="0.3"/>
    <row r="40" spans="3:20" x14ac:dyDescent="0.3"/>
    <row r="41" spans="3:20" x14ac:dyDescent="0.3"/>
    <row r="42" spans="3:20" x14ac:dyDescent="0.3">
      <c r="R42">
        <f>P29-P31</f>
        <v>8.1675000000000011E-2</v>
      </c>
    </row>
    <row r="43" spans="3:20" x14ac:dyDescent="0.3">
      <c r="N43" t="s">
        <v>30</v>
      </c>
      <c r="O43">
        <f>(E11-(2*0.06)-(2*0.03))/E21</f>
        <v>8.9272727272727277</v>
      </c>
    </row>
    <row r="44" spans="3:20" x14ac:dyDescent="0.3">
      <c r="O44">
        <f>ROUNDUP(O43,0)</f>
        <v>9</v>
      </c>
    </row>
    <row r="45" spans="3:20" x14ac:dyDescent="0.3"/>
    <row r="46" spans="3:20" x14ac:dyDescent="0.3"/>
    <row r="47" spans="3:20" hidden="1" x14ac:dyDescent="0.3"/>
    <row r="48" spans="3:20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spans="16:16" hidden="1" x14ac:dyDescent="0.3"/>
    <row r="66" spans="16:16" hidden="1" x14ac:dyDescent="0.3"/>
    <row r="67" spans="16:16" hidden="1" x14ac:dyDescent="0.3"/>
    <row r="68" spans="16:16" hidden="1" x14ac:dyDescent="0.3">
      <c r="P68" s="9"/>
    </row>
  </sheetData>
  <sheetProtection password="C6D0" sheet="1" objects="1" scenarios="1"/>
  <mergeCells count="4">
    <mergeCell ref="F24:G24"/>
    <mergeCell ref="C24:D24"/>
    <mergeCell ref="L25:N25"/>
    <mergeCell ref="D14:D15"/>
  </mergeCells>
  <dataValidations xWindow="413" yWindow="313" count="1">
    <dataValidation type="whole" errorStyle="warning" allowBlank="1" showInputMessage="1" showErrorMessage="1" error="Požadovaná tloušťka skladby je mimo obvyklé meze. Obvyklá mez je mezi 120 - 320 mm." promptTitle="Zadejte tloušťku skladby" prompt="nad horním lícem krokve (vč. bednění atd.)" sqref="E9">
      <formula1>120</formula1>
      <formula2>320</formula2>
    </dataValidation>
  </dataValidations>
  <hyperlinks>
    <hyperlink ref="D9" r:id="rId1" display="Tloušťka skladby ="/>
    <hyperlink ref="D17" location="'sněhové ob.'!A1" display="Sněhová oblast"/>
    <hyperlink ref="D18" location="'větrové ob.'!A1" display="Větrová oblast"/>
  </hyperlinks>
  <printOptions horizontalCentered="1" verticalCentered="1"/>
  <pageMargins left="0.51181102362204722" right="0.51181102362204722" top="0.78740157480314965" bottom="0.59055118110236227" header="0.31496062992125984" footer="0.31496062992125984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xWindow="413" yWindow="313" count="3">
        <x14:dataValidation type="list" allowBlank="1" showInputMessage="1" showErrorMessage="1">
          <x14:formula1>
            <xm:f>'POMOC - str. 5'!$B$4:$B$7</xm:f>
          </x14:formula1>
          <xm:sqref>E17</xm:sqref>
        </x14:dataValidation>
        <x14:dataValidation type="list" allowBlank="1" showInputMessage="1" showErrorMessage="1">
          <x14:formula1>
            <xm:f>'POMOC - str. 5'!$C$4:$C$6</xm:f>
          </x14:formula1>
          <xm:sqref>E18</xm:sqref>
        </x14:dataValidation>
        <x14:dataValidation type="list" allowBlank="1" showInputMessage="1" showErrorMessage="1">
          <x14:formula1>
            <xm:f>'POMOC - str. 5'!$D$4:$D$8</xm:f>
          </x14:formula1>
          <xm:sqref>E19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"/>
  <sheetViews>
    <sheetView topLeftCell="A7" workbookViewId="0">
      <selection activeCell="J15" sqref="J15"/>
    </sheetView>
  </sheetViews>
  <sheetFormatPr defaultColWidth="9.109375" defaultRowHeight="14.4" x14ac:dyDescent="0.3"/>
  <cols>
    <col min="1" max="1" width="9.109375" style="25"/>
    <col min="2" max="2" width="16.33203125" style="25" customWidth="1"/>
    <col min="3" max="3" width="14.109375" style="25" customWidth="1"/>
    <col min="4" max="4" width="14.88671875" style="25" customWidth="1"/>
    <col min="5" max="16384" width="9.109375" style="25"/>
  </cols>
  <sheetData>
    <row r="1" spans="1:6" x14ac:dyDescent="0.3">
      <c r="B1" s="26" t="s">
        <v>39</v>
      </c>
      <c r="C1" s="27"/>
      <c r="D1" s="27"/>
      <c r="E1" s="14"/>
      <c r="F1" s="14"/>
    </row>
    <row r="2" spans="1:6" x14ac:dyDescent="0.3">
      <c r="B2" s="27"/>
      <c r="C2" s="27"/>
      <c r="D2" s="27"/>
      <c r="E2" s="14"/>
      <c r="F2" s="14"/>
    </row>
    <row r="3" spans="1:6" x14ac:dyDescent="0.3">
      <c r="B3" s="27" t="s">
        <v>6</v>
      </c>
      <c r="C3" s="27" t="s">
        <v>7</v>
      </c>
      <c r="D3" s="27" t="s">
        <v>14</v>
      </c>
      <c r="E3" s="14" t="s">
        <v>22</v>
      </c>
      <c r="F3" s="14"/>
    </row>
    <row r="4" spans="1:6" x14ac:dyDescent="0.3">
      <c r="B4" s="27" t="s">
        <v>8</v>
      </c>
      <c r="C4" s="27" t="s">
        <v>8</v>
      </c>
      <c r="D4" s="27">
        <v>15</v>
      </c>
      <c r="E4" s="18">
        <f>(180-D4-90)</f>
        <v>75</v>
      </c>
      <c r="F4" s="14"/>
    </row>
    <row r="5" spans="1:6" x14ac:dyDescent="0.3">
      <c r="B5" s="27" t="s">
        <v>9</v>
      </c>
      <c r="C5" s="27" t="s">
        <v>9</v>
      </c>
      <c r="D5" s="27">
        <v>30</v>
      </c>
      <c r="E5" s="18"/>
      <c r="F5" s="14"/>
    </row>
    <row r="6" spans="1:6" x14ac:dyDescent="0.3">
      <c r="B6" s="27" t="s">
        <v>10</v>
      </c>
      <c r="C6" s="27" t="s">
        <v>10</v>
      </c>
      <c r="D6" s="27">
        <v>45</v>
      </c>
      <c r="E6" s="18"/>
      <c r="F6" s="14"/>
    </row>
    <row r="7" spans="1:6" x14ac:dyDescent="0.3">
      <c r="B7" s="27" t="s">
        <v>11</v>
      </c>
      <c r="C7" s="27"/>
      <c r="D7" s="27">
        <v>60</v>
      </c>
      <c r="E7" s="18"/>
      <c r="F7" s="14"/>
    </row>
    <row r="8" spans="1:6" x14ac:dyDescent="0.3">
      <c r="B8" s="27"/>
      <c r="C8" s="27"/>
      <c r="D8" s="27">
        <v>75</v>
      </c>
      <c r="E8" s="18"/>
      <c r="F8" s="14"/>
    </row>
    <row r="9" spans="1:6" x14ac:dyDescent="0.3">
      <c r="B9" s="27"/>
      <c r="C9" s="27"/>
      <c r="D9" s="27"/>
      <c r="E9" s="14"/>
      <c r="F9" s="14"/>
    </row>
    <row r="10" spans="1:6" x14ac:dyDescent="0.3">
      <c r="B10" s="27"/>
      <c r="C10" s="27"/>
      <c r="D10" s="27"/>
      <c r="E10" s="14"/>
      <c r="F10" s="14"/>
    </row>
    <row r="11" spans="1:6" s="28" customFormat="1" x14ac:dyDescent="0.3">
      <c r="A11" s="28" t="s">
        <v>16</v>
      </c>
      <c r="B11" s="28" t="s">
        <v>6</v>
      </c>
      <c r="C11" s="28" t="s">
        <v>7</v>
      </c>
      <c r="D11" s="28" t="s">
        <v>15</v>
      </c>
      <c r="E11" s="11" t="s">
        <v>12</v>
      </c>
      <c r="F11" s="11" t="s">
        <v>13</v>
      </c>
    </row>
    <row r="12" spans="1:6" x14ac:dyDescent="0.3">
      <c r="A12" s="25" t="str">
        <f t="shared" ref="A12:A43" si="0">CONCATENATE(B12,"-",C12,"-",D12)</f>
        <v>I.-I.-15</v>
      </c>
      <c r="B12" s="27" t="s">
        <v>8</v>
      </c>
      <c r="C12" s="27" t="s">
        <v>8</v>
      </c>
      <c r="D12" s="27">
        <v>15</v>
      </c>
      <c r="E12" s="16">
        <v>1.25</v>
      </c>
      <c r="F12" s="16">
        <v>0.7</v>
      </c>
    </row>
    <row r="13" spans="1:6" x14ac:dyDescent="0.3">
      <c r="A13" s="25" t="str">
        <f t="shared" si="0"/>
        <v>I.-I.-30</v>
      </c>
      <c r="B13" s="27" t="s">
        <v>8</v>
      </c>
      <c r="C13" s="27" t="s">
        <v>8</v>
      </c>
      <c r="D13" s="27">
        <v>30</v>
      </c>
      <c r="E13" s="16">
        <v>0.45</v>
      </c>
      <c r="F13" s="16">
        <v>0.45</v>
      </c>
    </row>
    <row r="14" spans="1:6" x14ac:dyDescent="0.3">
      <c r="A14" s="25" t="str">
        <f t="shared" si="0"/>
        <v>I.-I.-45</v>
      </c>
      <c r="B14" s="27" t="s">
        <v>8</v>
      </c>
      <c r="C14" s="27" t="s">
        <v>8</v>
      </c>
      <c r="D14" s="27">
        <v>45</v>
      </c>
      <c r="E14" s="16">
        <v>1.2</v>
      </c>
      <c r="F14" s="16">
        <v>0.65</v>
      </c>
    </row>
    <row r="15" spans="1:6" x14ac:dyDescent="0.3">
      <c r="A15" s="25" t="str">
        <f t="shared" si="0"/>
        <v>I.-I.-60</v>
      </c>
      <c r="B15" s="27" t="s">
        <v>8</v>
      </c>
      <c r="C15" s="27" t="s">
        <v>8</v>
      </c>
      <c r="D15" s="27">
        <v>60</v>
      </c>
      <c r="E15" s="16">
        <v>1.5</v>
      </c>
      <c r="F15" s="16">
        <v>0.8</v>
      </c>
    </row>
    <row r="16" spans="1:6" x14ac:dyDescent="0.3">
      <c r="A16" s="25" t="str">
        <f t="shared" si="0"/>
        <v>I.-I.-75</v>
      </c>
      <c r="B16" s="27" t="s">
        <v>8</v>
      </c>
      <c r="C16" s="27" t="s">
        <v>8</v>
      </c>
      <c r="D16" s="27">
        <v>75</v>
      </c>
      <c r="E16" s="16">
        <v>1.5</v>
      </c>
      <c r="F16" s="16">
        <v>0.8</v>
      </c>
    </row>
    <row r="17" spans="1:6" x14ac:dyDescent="0.3">
      <c r="A17" s="25" t="str">
        <f t="shared" si="0"/>
        <v>I.-II.-15</v>
      </c>
      <c r="B17" s="27" t="s">
        <v>8</v>
      </c>
      <c r="C17" s="27" t="s">
        <v>9</v>
      </c>
      <c r="D17" s="27">
        <v>15</v>
      </c>
      <c r="E17" s="16">
        <v>1.25</v>
      </c>
      <c r="F17" s="16">
        <v>0.7</v>
      </c>
    </row>
    <row r="18" spans="1:6" x14ac:dyDescent="0.3">
      <c r="A18" s="25" t="str">
        <f t="shared" si="0"/>
        <v>I.-II.-30</v>
      </c>
      <c r="B18" s="27" t="s">
        <v>8</v>
      </c>
      <c r="C18" s="27" t="s">
        <v>9</v>
      </c>
      <c r="D18" s="27">
        <v>30</v>
      </c>
      <c r="E18" s="16">
        <v>0.45</v>
      </c>
      <c r="F18" s="16">
        <v>0.45</v>
      </c>
    </row>
    <row r="19" spans="1:6" x14ac:dyDescent="0.3">
      <c r="A19" s="25" t="str">
        <f t="shared" si="0"/>
        <v>I.-II.-45</v>
      </c>
      <c r="B19" s="27" t="s">
        <v>8</v>
      </c>
      <c r="C19" s="27" t="s">
        <v>9</v>
      </c>
      <c r="D19" s="27">
        <v>45</v>
      </c>
      <c r="E19" s="16">
        <v>1.1499999999999999</v>
      </c>
      <c r="F19" s="16">
        <v>0.6</v>
      </c>
    </row>
    <row r="20" spans="1:6" x14ac:dyDescent="0.3">
      <c r="A20" s="25" t="str">
        <f t="shared" si="0"/>
        <v>I.-II.-60</v>
      </c>
      <c r="B20" s="27" t="s">
        <v>8</v>
      </c>
      <c r="C20" s="27" t="s">
        <v>9</v>
      </c>
      <c r="D20" s="27">
        <v>60</v>
      </c>
      <c r="E20" s="16">
        <v>1.4</v>
      </c>
      <c r="F20" s="16">
        <v>0.7</v>
      </c>
    </row>
    <row r="21" spans="1:6" x14ac:dyDescent="0.3">
      <c r="A21" s="25" t="str">
        <f t="shared" si="0"/>
        <v>I.-II.-75</v>
      </c>
      <c r="B21" s="27" t="s">
        <v>8</v>
      </c>
      <c r="C21" s="27" t="s">
        <v>9</v>
      </c>
      <c r="D21" s="27">
        <v>75</v>
      </c>
      <c r="E21" s="16">
        <v>1.4</v>
      </c>
      <c r="F21" s="16">
        <v>0.85</v>
      </c>
    </row>
    <row r="22" spans="1:6" x14ac:dyDescent="0.3">
      <c r="A22" s="25" t="str">
        <f t="shared" si="0"/>
        <v>I.-III.-15</v>
      </c>
      <c r="B22" s="27" t="s">
        <v>8</v>
      </c>
      <c r="C22" s="27" t="s">
        <v>10</v>
      </c>
      <c r="D22" s="27">
        <v>15</v>
      </c>
      <c r="E22" s="16">
        <v>1.25</v>
      </c>
      <c r="F22" s="16">
        <v>0.7</v>
      </c>
    </row>
    <row r="23" spans="1:6" x14ac:dyDescent="0.3">
      <c r="A23" s="25" t="str">
        <f t="shared" si="0"/>
        <v>I.-III.-30</v>
      </c>
      <c r="B23" s="27" t="s">
        <v>8</v>
      </c>
      <c r="C23" s="27" t="s">
        <v>10</v>
      </c>
      <c r="D23" s="27">
        <v>30</v>
      </c>
      <c r="E23" s="16">
        <v>0.45</v>
      </c>
      <c r="F23" s="16">
        <v>0.4</v>
      </c>
    </row>
    <row r="24" spans="1:6" x14ac:dyDescent="0.3">
      <c r="A24" s="25" t="str">
        <f t="shared" si="0"/>
        <v>I.-III.-45</v>
      </c>
      <c r="B24" s="27" t="s">
        <v>8</v>
      </c>
      <c r="C24" s="27" t="s">
        <v>10</v>
      </c>
      <c r="D24" s="27">
        <v>45</v>
      </c>
      <c r="E24" s="16">
        <v>1.1000000000000001</v>
      </c>
      <c r="F24" s="16">
        <v>0.55000000000000004</v>
      </c>
    </row>
    <row r="25" spans="1:6" x14ac:dyDescent="0.3">
      <c r="A25" s="25" t="str">
        <f t="shared" si="0"/>
        <v>I.-III.-60</v>
      </c>
      <c r="B25" s="27" t="s">
        <v>8</v>
      </c>
      <c r="C25" s="27" t="s">
        <v>10</v>
      </c>
      <c r="D25" s="27">
        <v>60</v>
      </c>
      <c r="E25" s="16">
        <v>1.35</v>
      </c>
      <c r="F25" s="16">
        <v>0.65</v>
      </c>
    </row>
    <row r="26" spans="1:6" x14ac:dyDescent="0.3">
      <c r="A26" s="25" t="str">
        <f t="shared" si="0"/>
        <v>I.-III.-75</v>
      </c>
      <c r="B26" s="27" t="s">
        <v>8</v>
      </c>
      <c r="C26" s="27" t="s">
        <v>10</v>
      </c>
      <c r="D26" s="27">
        <v>75</v>
      </c>
      <c r="E26" s="16">
        <v>1.3</v>
      </c>
      <c r="F26" s="16">
        <v>0.75</v>
      </c>
    </row>
    <row r="27" spans="1:6" x14ac:dyDescent="0.3">
      <c r="A27" s="25" t="str">
        <f t="shared" si="0"/>
        <v>II.-I.-15</v>
      </c>
      <c r="B27" s="27" t="s">
        <v>9</v>
      </c>
      <c r="C27" s="27" t="s">
        <v>8</v>
      </c>
      <c r="D27" s="27">
        <v>15</v>
      </c>
      <c r="E27" s="16">
        <v>1</v>
      </c>
      <c r="F27" s="16">
        <v>0.45</v>
      </c>
    </row>
    <row r="28" spans="1:6" x14ac:dyDescent="0.3">
      <c r="A28" s="25" t="str">
        <f t="shared" si="0"/>
        <v>II.-I.-30</v>
      </c>
      <c r="B28" s="27" t="s">
        <v>9</v>
      </c>
      <c r="C28" s="27" t="s">
        <v>8</v>
      </c>
      <c r="D28" s="27">
        <v>30</v>
      </c>
      <c r="E28" s="16">
        <v>0.3</v>
      </c>
      <c r="F28" s="16">
        <v>0.3</v>
      </c>
    </row>
    <row r="29" spans="1:6" x14ac:dyDescent="0.3">
      <c r="A29" s="25" t="str">
        <f t="shared" si="0"/>
        <v>II.-I.-45</v>
      </c>
      <c r="B29" s="27" t="s">
        <v>9</v>
      </c>
      <c r="C29" s="27" t="s">
        <v>8</v>
      </c>
      <c r="D29" s="27">
        <v>45</v>
      </c>
      <c r="E29" s="16">
        <v>1.1000000000000001</v>
      </c>
      <c r="F29" s="16">
        <v>0.55000000000000004</v>
      </c>
    </row>
    <row r="30" spans="1:6" x14ac:dyDescent="0.3">
      <c r="A30" s="25" t="str">
        <f t="shared" si="0"/>
        <v>II.-I.-60</v>
      </c>
      <c r="B30" s="27" t="s">
        <v>9</v>
      </c>
      <c r="C30" s="27" t="s">
        <v>8</v>
      </c>
      <c r="D30" s="27">
        <v>60</v>
      </c>
      <c r="E30" s="16">
        <v>1.5</v>
      </c>
      <c r="F30" s="16">
        <v>0.8</v>
      </c>
    </row>
    <row r="31" spans="1:6" x14ac:dyDescent="0.3">
      <c r="A31" s="25" t="str">
        <f t="shared" si="0"/>
        <v>II.-I.-75</v>
      </c>
      <c r="B31" s="27" t="s">
        <v>9</v>
      </c>
      <c r="C31" s="27" t="s">
        <v>8</v>
      </c>
      <c r="D31" s="27">
        <v>75</v>
      </c>
      <c r="E31" s="16">
        <v>1.5</v>
      </c>
      <c r="F31" s="16">
        <v>0.95</v>
      </c>
    </row>
    <row r="32" spans="1:6" x14ac:dyDescent="0.3">
      <c r="A32" s="25" t="str">
        <f t="shared" si="0"/>
        <v>II.-II.-15</v>
      </c>
      <c r="B32" s="27" t="s">
        <v>9</v>
      </c>
      <c r="C32" s="27" t="s">
        <v>9</v>
      </c>
      <c r="D32" s="27">
        <v>15</v>
      </c>
      <c r="E32" s="16">
        <v>1</v>
      </c>
      <c r="F32" s="16">
        <v>0.45</v>
      </c>
    </row>
    <row r="33" spans="1:6" x14ac:dyDescent="0.3">
      <c r="A33" s="25" t="str">
        <f t="shared" si="0"/>
        <v>II.-II.-30</v>
      </c>
      <c r="B33" s="27" t="s">
        <v>9</v>
      </c>
      <c r="C33" s="27" t="s">
        <v>9</v>
      </c>
      <c r="D33" s="27">
        <v>30</v>
      </c>
      <c r="E33" s="16">
        <v>0.25</v>
      </c>
      <c r="F33" s="16">
        <v>0.25</v>
      </c>
    </row>
    <row r="34" spans="1:6" x14ac:dyDescent="0.3">
      <c r="A34" s="25" t="str">
        <f t="shared" si="0"/>
        <v>II.-II.-45</v>
      </c>
      <c r="B34" s="27" t="s">
        <v>9</v>
      </c>
      <c r="C34" s="27" t="s">
        <v>9</v>
      </c>
      <c r="D34" s="27">
        <v>45</v>
      </c>
      <c r="E34" s="16">
        <v>1.05</v>
      </c>
      <c r="F34" s="16">
        <v>0.5</v>
      </c>
    </row>
    <row r="35" spans="1:6" x14ac:dyDescent="0.3">
      <c r="A35" s="25" t="str">
        <f t="shared" si="0"/>
        <v>II.-II.-60</v>
      </c>
      <c r="B35" s="27" t="s">
        <v>9</v>
      </c>
      <c r="C35" s="27" t="s">
        <v>9</v>
      </c>
      <c r="D35" s="27">
        <v>60</v>
      </c>
      <c r="E35" s="16">
        <v>1.4</v>
      </c>
      <c r="F35" s="16">
        <v>0.7</v>
      </c>
    </row>
    <row r="36" spans="1:6" x14ac:dyDescent="0.3">
      <c r="A36" s="25" t="str">
        <f t="shared" si="0"/>
        <v>II.-II.-75</v>
      </c>
      <c r="B36" s="27" t="s">
        <v>9</v>
      </c>
      <c r="C36" s="27" t="s">
        <v>9</v>
      </c>
      <c r="D36" s="27">
        <v>75</v>
      </c>
      <c r="E36" s="16">
        <v>1.4</v>
      </c>
      <c r="F36" s="16">
        <v>0.85</v>
      </c>
    </row>
    <row r="37" spans="1:6" x14ac:dyDescent="0.3">
      <c r="A37" s="25" t="str">
        <f t="shared" si="0"/>
        <v>II.-III.-15</v>
      </c>
      <c r="B37" s="27" t="s">
        <v>9</v>
      </c>
      <c r="C37" s="27" t="s">
        <v>10</v>
      </c>
      <c r="D37" s="27">
        <v>15</v>
      </c>
      <c r="E37" s="16">
        <v>1</v>
      </c>
      <c r="F37" s="16">
        <v>0.45</v>
      </c>
    </row>
    <row r="38" spans="1:6" x14ac:dyDescent="0.3">
      <c r="A38" s="25" t="str">
        <f t="shared" si="0"/>
        <v>II.-III.-30</v>
      </c>
      <c r="B38" s="27" t="s">
        <v>9</v>
      </c>
      <c r="C38" s="27" t="s">
        <v>10</v>
      </c>
      <c r="D38" s="27">
        <v>30</v>
      </c>
      <c r="E38" s="16">
        <v>0.25</v>
      </c>
      <c r="F38" s="16">
        <v>0.25</v>
      </c>
    </row>
    <row r="39" spans="1:6" x14ac:dyDescent="0.3">
      <c r="A39" s="25" t="str">
        <f t="shared" si="0"/>
        <v>II.-III.-45</v>
      </c>
      <c r="B39" s="27" t="s">
        <v>9</v>
      </c>
      <c r="C39" s="27" t="s">
        <v>10</v>
      </c>
      <c r="D39" s="27">
        <v>45</v>
      </c>
      <c r="E39" s="16">
        <v>1</v>
      </c>
      <c r="F39" s="16">
        <v>0.45</v>
      </c>
    </row>
    <row r="40" spans="1:6" x14ac:dyDescent="0.3">
      <c r="A40" s="25" t="str">
        <f t="shared" si="0"/>
        <v>II.-III.-60</v>
      </c>
      <c r="B40" s="27" t="s">
        <v>9</v>
      </c>
      <c r="C40" s="27" t="s">
        <v>10</v>
      </c>
      <c r="D40" s="27">
        <v>60</v>
      </c>
      <c r="E40" s="16">
        <v>1.35</v>
      </c>
      <c r="F40" s="16">
        <v>0.65</v>
      </c>
    </row>
    <row r="41" spans="1:6" x14ac:dyDescent="0.3">
      <c r="A41" s="25" t="str">
        <f t="shared" si="0"/>
        <v>II.-III.-75</v>
      </c>
      <c r="B41" s="27" t="s">
        <v>9</v>
      </c>
      <c r="C41" s="27" t="s">
        <v>10</v>
      </c>
      <c r="D41" s="27">
        <v>75</v>
      </c>
      <c r="E41" s="16">
        <v>1.3</v>
      </c>
      <c r="F41" s="16">
        <v>0.75</v>
      </c>
    </row>
    <row r="42" spans="1:6" x14ac:dyDescent="0.3">
      <c r="A42" s="25" t="str">
        <f t="shared" si="0"/>
        <v>III.-I.-15</v>
      </c>
      <c r="B42" s="27" t="s">
        <v>10</v>
      </c>
      <c r="C42" s="27" t="s">
        <v>8</v>
      </c>
      <c r="D42" s="27">
        <v>15</v>
      </c>
      <c r="E42" s="16">
        <v>0.75</v>
      </c>
      <c r="F42" s="16">
        <v>0.2</v>
      </c>
    </row>
    <row r="43" spans="1:6" x14ac:dyDescent="0.3">
      <c r="A43" s="25" t="str">
        <f t="shared" si="0"/>
        <v>III.-I.-30</v>
      </c>
      <c r="B43" s="27" t="s">
        <v>10</v>
      </c>
      <c r="C43" s="27" t="s">
        <v>8</v>
      </c>
      <c r="D43" s="27">
        <v>30</v>
      </c>
      <c r="E43" s="16" t="s">
        <v>18</v>
      </c>
      <c r="F43" s="16" t="s">
        <v>18</v>
      </c>
    </row>
    <row r="44" spans="1:6" x14ac:dyDescent="0.3">
      <c r="A44" s="25" t="str">
        <f t="shared" ref="A44:A71" si="1">CONCATENATE(B44,"-",C44,"-",D44)</f>
        <v>III.-I.-45</v>
      </c>
      <c r="B44" s="27" t="s">
        <v>10</v>
      </c>
      <c r="C44" s="27" t="s">
        <v>8</v>
      </c>
      <c r="D44" s="27">
        <v>45</v>
      </c>
      <c r="E44" s="16">
        <v>0.95</v>
      </c>
      <c r="F44" s="16">
        <v>0.4</v>
      </c>
    </row>
    <row r="45" spans="1:6" x14ac:dyDescent="0.3">
      <c r="A45" s="25" t="str">
        <f t="shared" si="1"/>
        <v>III.-I.-60</v>
      </c>
      <c r="B45" s="27" t="s">
        <v>10</v>
      </c>
      <c r="C45" s="27" t="s">
        <v>8</v>
      </c>
      <c r="D45" s="27">
        <v>60</v>
      </c>
      <c r="E45" s="16">
        <v>1.5</v>
      </c>
      <c r="F45" s="16">
        <v>0.8</v>
      </c>
    </row>
    <row r="46" spans="1:6" x14ac:dyDescent="0.3">
      <c r="A46" s="25" t="str">
        <f t="shared" si="1"/>
        <v>III.-I.-75</v>
      </c>
      <c r="B46" s="27" t="s">
        <v>10</v>
      </c>
      <c r="C46" s="27" t="s">
        <v>8</v>
      </c>
      <c r="D46" s="27">
        <v>75</v>
      </c>
      <c r="E46" s="16">
        <v>1.5</v>
      </c>
      <c r="F46" s="16">
        <v>0.95</v>
      </c>
    </row>
    <row r="47" spans="1:6" x14ac:dyDescent="0.3">
      <c r="A47" s="25" t="str">
        <f t="shared" si="1"/>
        <v>III.-II.-15</v>
      </c>
      <c r="B47" s="27" t="s">
        <v>10</v>
      </c>
      <c r="C47" s="27" t="s">
        <v>9</v>
      </c>
      <c r="D47" s="27">
        <v>15</v>
      </c>
      <c r="E47" s="16">
        <v>0.75</v>
      </c>
      <c r="F47" s="16">
        <v>0.2</v>
      </c>
    </row>
    <row r="48" spans="1:6" x14ac:dyDescent="0.3">
      <c r="A48" s="25" t="str">
        <f t="shared" si="1"/>
        <v>III.-II.-30</v>
      </c>
      <c r="B48" s="27" t="s">
        <v>10</v>
      </c>
      <c r="C48" s="27" t="s">
        <v>9</v>
      </c>
      <c r="D48" s="27">
        <v>30</v>
      </c>
      <c r="E48" s="16" t="s">
        <v>18</v>
      </c>
      <c r="F48" s="16" t="s">
        <v>18</v>
      </c>
    </row>
    <row r="49" spans="1:6" x14ac:dyDescent="0.3">
      <c r="A49" s="25" t="str">
        <f t="shared" si="1"/>
        <v>III.-II.-45</v>
      </c>
      <c r="B49" s="27" t="s">
        <v>10</v>
      </c>
      <c r="C49" s="27" t="s">
        <v>9</v>
      </c>
      <c r="D49" s="27">
        <v>45</v>
      </c>
      <c r="E49" s="16">
        <v>0.95</v>
      </c>
      <c r="F49" s="16">
        <v>0.4</v>
      </c>
    </row>
    <row r="50" spans="1:6" x14ac:dyDescent="0.3">
      <c r="A50" s="25" t="str">
        <f t="shared" si="1"/>
        <v>III.-II.-60</v>
      </c>
      <c r="B50" s="27" t="s">
        <v>10</v>
      </c>
      <c r="C50" s="27" t="s">
        <v>9</v>
      </c>
      <c r="D50" s="27">
        <v>60</v>
      </c>
      <c r="E50" s="16">
        <v>1.4</v>
      </c>
      <c r="F50" s="16">
        <v>0.7</v>
      </c>
    </row>
    <row r="51" spans="1:6" x14ac:dyDescent="0.3">
      <c r="A51" s="25" t="str">
        <f t="shared" si="1"/>
        <v>III.-II.-75</v>
      </c>
      <c r="B51" s="27" t="s">
        <v>10</v>
      </c>
      <c r="C51" s="27" t="s">
        <v>9</v>
      </c>
      <c r="D51" s="27">
        <v>75</v>
      </c>
      <c r="E51" s="16">
        <v>1.4</v>
      </c>
      <c r="F51" s="16">
        <v>0.85</v>
      </c>
    </row>
    <row r="52" spans="1:6" x14ac:dyDescent="0.3">
      <c r="A52" s="25" t="str">
        <f t="shared" si="1"/>
        <v>III.-III.-15</v>
      </c>
      <c r="B52" s="27" t="s">
        <v>10</v>
      </c>
      <c r="C52" s="27" t="s">
        <v>10</v>
      </c>
      <c r="D52" s="27">
        <v>15</v>
      </c>
      <c r="E52" s="16">
        <v>0.75</v>
      </c>
      <c r="F52" s="16">
        <v>0.2</v>
      </c>
    </row>
    <row r="53" spans="1:6" x14ac:dyDescent="0.3">
      <c r="A53" s="25" t="str">
        <f t="shared" si="1"/>
        <v>III.-III.-30</v>
      </c>
      <c r="B53" s="27" t="s">
        <v>10</v>
      </c>
      <c r="C53" s="27" t="s">
        <v>10</v>
      </c>
      <c r="D53" s="27">
        <v>30</v>
      </c>
      <c r="E53" s="16" t="s">
        <v>18</v>
      </c>
      <c r="F53" s="16" t="s">
        <v>18</v>
      </c>
    </row>
    <row r="54" spans="1:6" x14ac:dyDescent="0.3">
      <c r="A54" s="25" t="str">
        <f t="shared" si="1"/>
        <v>III.-III.-45</v>
      </c>
      <c r="B54" s="27" t="s">
        <v>10</v>
      </c>
      <c r="C54" s="27" t="s">
        <v>10</v>
      </c>
      <c r="D54" s="27">
        <v>45</v>
      </c>
      <c r="E54" s="16">
        <v>0.9</v>
      </c>
      <c r="F54" s="16">
        <v>0.35</v>
      </c>
    </row>
    <row r="55" spans="1:6" x14ac:dyDescent="0.3">
      <c r="A55" s="25" t="str">
        <f t="shared" si="1"/>
        <v>III.-III.-60</v>
      </c>
      <c r="B55" s="27" t="s">
        <v>10</v>
      </c>
      <c r="C55" s="27" t="s">
        <v>10</v>
      </c>
      <c r="D55" s="27">
        <v>60</v>
      </c>
      <c r="E55" s="16">
        <v>1.35</v>
      </c>
      <c r="F55" s="16">
        <v>0.65</v>
      </c>
    </row>
    <row r="56" spans="1:6" x14ac:dyDescent="0.3">
      <c r="A56" s="25" t="str">
        <f t="shared" si="1"/>
        <v>III.-III.-75</v>
      </c>
      <c r="B56" s="27" t="s">
        <v>10</v>
      </c>
      <c r="C56" s="27" t="s">
        <v>10</v>
      </c>
      <c r="D56" s="27">
        <v>75</v>
      </c>
      <c r="E56" s="16">
        <v>1.3</v>
      </c>
      <c r="F56" s="16">
        <v>0.75</v>
      </c>
    </row>
    <row r="57" spans="1:6" x14ac:dyDescent="0.3">
      <c r="A57" s="25" t="str">
        <f t="shared" si="1"/>
        <v>IV.-I.-15</v>
      </c>
      <c r="B57" s="27" t="s">
        <v>11</v>
      </c>
      <c r="C57" s="27" t="s">
        <v>8</v>
      </c>
      <c r="D57" s="27">
        <v>15</v>
      </c>
      <c r="E57" s="16" t="s">
        <v>18</v>
      </c>
      <c r="F57" s="16" t="s">
        <v>18</v>
      </c>
    </row>
    <row r="58" spans="1:6" x14ac:dyDescent="0.3">
      <c r="A58" s="25" t="str">
        <f t="shared" si="1"/>
        <v>IV.-I.-30</v>
      </c>
      <c r="B58" s="27" t="s">
        <v>11</v>
      </c>
      <c r="C58" s="27" t="s">
        <v>8</v>
      </c>
      <c r="D58" s="27">
        <v>30</v>
      </c>
      <c r="E58" s="16" t="s">
        <v>18</v>
      </c>
      <c r="F58" s="16" t="s">
        <v>18</v>
      </c>
    </row>
    <row r="59" spans="1:6" x14ac:dyDescent="0.3">
      <c r="A59" s="25" t="str">
        <f t="shared" si="1"/>
        <v>IV.-I.-45</v>
      </c>
      <c r="B59" s="27" t="s">
        <v>11</v>
      </c>
      <c r="C59" s="27" t="s">
        <v>8</v>
      </c>
      <c r="D59" s="27">
        <v>45</v>
      </c>
      <c r="E59" s="16">
        <v>0.85</v>
      </c>
      <c r="F59" s="16">
        <v>0.3</v>
      </c>
    </row>
    <row r="60" spans="1:6" x14ac:dyDescent="0.3">
      <c r="A60" s="25" t="str">
        <f t="shared" si="1"/>
        <v>IV.-I.-60</v>
      </c>
      <c r="B60" s="27" t="s">
        <v>11</v>
      </c>
      <c r="C60" s="27" t="s">
        <v>8</v>
      </c>
      <c r="D60" s="27">
        <v>60</v>
      </c>
      <c r="E60" s="16">
        <v>1.5</v>
      </c>
      <c r="F60" s="16">
        <v>0.8</v>
      </c>
    </row>
    <row r="61" spans="1:6" x14ac:dyDescent="0.3">
      <c r="A61" s="25" t="str">
        <f t="shared" si="1"/>
        <v>IV.-I.-75</v>
      </c>
      <c r="B61" s="27" t="s">
        <v>11</v>
      </c>
      <c r="C61" s="27" t="s">
        <v>8</v>
      </c>
      <c r="D61" s="27">
        <v>75</v>
      </c>
      <c r="E61" s="16">
        <v>1.5</v>
      </c>
      <c r="F61" s="16">
        <v>0.95</v>
      </c>
    </row>
    <row r="62" spans="1:6" x14ac:dyDescent="0.3">
      <c r="A62" s="25" t="str">
        <f t="shared" si="1"/>
        <v>IV.-II.-15</v>
      </c>
      <c r="B62" s="27" t="s">
        <v>11</v>
      </c>
      <c r="C62" s="27" t="s">
        <v>9</v>
      </c>
      <c r="D62" s="27">
        <v>15</v>
      </c>
      <c r="E62" s="16" t="s">
        <v>18</v>
      </c>
      <c r="F62" s="16" t="s">
        <v>18</v>
      </c>
    </row>
    <row r="63" spans="1:6" x14ac:dyDescent="0.3">
      <c r="A63" s="25" t="str">
        <f t="shared" si="1"/>
        <v>IV.-II.-30</v>
      </c>
      <c r="B63" s="27" t="s">
        <v>11</v>
      </c>
      <c r="C63" s="27" t="s">
        <v>9</v>
      </c>
      <c r="D63" s="27">
        <v>30</v>
      </c>
      <c r="E63" s="16" t="s">
        <v>18</v>
      </c>
      <c r="F63" s="16" t="s">
        <v>18</v>
      </c>
    </row>
    <row r="64" spans="1:6" x14ac:dyDescent="0.3">
      <c r="A64" s="25" t="str">
        <f t="shared" si="1"/>
        <v>IV.-II.-45</v>
      </c>
      <c r="B64" s="27" t="s">
        <v>11</v>
      </c>
      <c r="C64" s="27" t="s">
        <v>9</v>
      </c>
      <c r="D64" s="27">
        <v>45</v>
      </c>
      <c r="E64" s="16">
        <v>0.8</v>
      </c>
      <c r="F64" s="16">
        <v>0.25</v>
      </c>
    </row>
    <row r="65" spans="1:6" x14ac:dyDescent="0.3">
      <c r="A65" s="25" t="str">
        <f t="shared" si="1"/>
        <v>IV.-II.-60</v>
      </c>
      <c r="B65" s="27" t="s">
        <v>11</v>
      </c>
      <c r="C65" s="27" t="s">
        <v>9</v>
      </c>
      <c r="D65" s="27">
        <v>60</v>
      </c>
      <c r="E65" s="16">
        <v>1.4</v>
      </c>
      <c r="F65" s="16">
        <v>0.7</v>
      </c>
    </row>
    <row r="66" spans="1:6" x14ac:dyDescent="0.3">
      <c r="A66" s="25" t="str">
        <f t="shared" si="1"/>
        <v>IV.-II.-75</v>
      </c>
      <c r="B66" s="27" t="s">
        <v>11</v>
      </c>
      <c r="C66" s="27" t="s">
        <v>9</v>
      </c>
      <c r="D66" s="27">
        <v>75</v>
      </c>
      <c r="E66" s="16">
        <v>1.4</v>
      </c>
      <c r="F66" s="16">
        <v>0.85</v>
      </c>
    </row>
    <row r="67" spans="1:6" x14ac:dyDescent="0.3">
      <c r="A67" s="25" t="str">
        <f t="shared" si="1"/>
        <v>IV.-III.-15</v>
      </c>
      <c r="B67" s="27" t="s">
        <v>11</v>
      </c>
      <c r="C67" s="27" t="s">
        <v>10</v>
      </c>
      <c r="D67" s="27">
        <v>15</v>
      </c>
      <c r="E67" s="16" t="s">
        <v>18</v>
      </c>
      <c r="F67" s="16" t="s">
        <v>18</v>
      </c>
    </row>
    <row r="68" spans="1:6" x14ac:dyDescent="0.3">
      <c r="A68" s="25" t="str">
        <f t="shared" si="1"/>
        <v>IV.-III.-30</v>
      </c>
      <c r="B68" s="27" t="s">
        <v>11</v>
      </c>
      <c r="C68" s="27" t="s">
        <v>10</v>
      </c>
      <c r="D68" s="27">
        <v>30</v>
      </c>
      <c r="E68" s="16" t="s">
        <v>18</v>
      </c>
      <c r="F68" s="16" t="s">
        <v>18</v>
      </c>
    </row>
    <row r="69" spans="1:6" x14ac:dyDescent="0.3">
      <c r="A69" s="25" t="str">
        <f t="shared" si="1"/>
        <v>IV.-III.-45</v>
      </c>
      <c r="B69" s="27" t="s">
        <v>11</v>
      </c>
      <c r="C69" s="27" t="s">
        <v>10</v>
      </c>
      <c r="D69" s="27">
        <v>45</v>
      </c>
      <c r="E69" s="16">
        <v>0.8</v>
      </c>
      <c r="F69" s="16">
        <v>0.25</v>
      </c>
    </row>
    <row r="70" spans="1:6" x14ac:dyDescent="0.3">
      <c r="A70" s="25" t="str">
        <f t="shared" si="1"/>
        <v>IV.-III.-60</v>
      </c>
      <c r="B70" s="27" t="s">
        <v>11</v>
      </c>
      <c r="C70" s="27" t="s">
        <v>10</v>
      </c>
      <c r="D70" s="27">
        <v>60</v>
      </c>
      <c r="E70" s="16">
        <v>1.35</v>
      </c>
      <c r="F70" s="16">
        <v>0.65</v>
      </c>
    </row>
    <row r="71" spans="1:6" x14ac:dyDescent="0.3">
      <c r="A71" s="25" t="str">
        <f t="shared" si="1"/>
        <v>IV.-III.-75</v>
      </c>
      <c r="B71" s="27" t="s">
        <v>11</v>
      </c>
      <c r="C71" s="27" t="s">
        <v>10</v>
      </c>
      <c r="D71" s="27">
        <v>75</v>
      </c>
      <c r="E71" s="16">
        <v>1.3</v>
      </c>
      <c r="F71" s="16">
        <v>0.75</v>
      </c>
    </row>
  </sheetData>
  <sortState ref="A12:F71">
    <sortCondition ref="B12:B71"/>
    <sortCondition ref="C12:C71"/>
    <sortCondition ref="D12:D71"/>
  </sortState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68"/>
  <sheetViews>
    <sheetView showGridLines="0" showRowColHeaders="0" workbookViewId="0">
      <selection activeCell="E21" sqref="E21"/>
    </sheetView>
  </sheetViews>
  <sheetFormatPr defaultColWidth="0" defaultRowHeight="15" customHeight="1" zeroHeight="1" x14ac:dyDescent="0.3"/>
  <cols>
    <col min="1" max="1" width="5.33203125" customWidth="1"/>
    <col min="2" max="2" width="6" customWidth="1"/>
    <col min="3" max="3" width="9.109375" customWidth="1"/>
    <col min="4" max="4" width="24.6640625" customWidth="1"/>
    <col min="5" max="5" width="9.44140625" customWidth="1"/>
    <col min="6" max="6" width="6.109375" customWidth="1"/>
    <col min="7" max="7" width="9.109375" customWidth="1"/>
    <col min="8" max="8" width="5.88671875" customWidth="1"/>
    <col min="9" max="9" width="5" bestFit="1" customWidth="1"/>
    <col min="10" max="10" width="7.44140625" customWidth="1"/>
    <col min="11" max="16384" width="9.109375" hidden="1"/>
  </cols>
  <sheetData>
    <row r="1" spans="1:19" ht="14.4" x14ac:dyDescent="0.3"/>
    <row r="2" spans="1:19" ht="14.4" x14ac:dyDescent="0.3"/>
    <row r="3" spans="1:19" ht="14.4" x14ac:dyDescent="0.3"/>
    <row r="4" spans="1:19" ht="31.2" x14ac:dyDescent="0.3">
      <c r="A4" s="29" t="s">
        <v>55</v>
      </c>
      <c r="B4" s="59"/>
      <c r="C4" s="59"/>
      <c r="D4" s="59"/>
      <c r="E4" s="59"/>
      <c r="F4" s="59"/>
      <c r="G4" s="59"/>
      <c r="H4" s="59"/>
      <c r="I4" s="59"/>
      <c r="J4" s="58"/>
      <c r="K4" s="23"/>
    </row>
    <row r="5" spans="1:19" ht="14.4" x14ac:dyDescent="0.3">
      <c r="B5" s="58"/>
      <c r="C5" s="58"/>
      <c r="D5" s="58"/>
      <c r="E5" s="58"/>
      <c r="F5" s="58"/>
      <c r="G5" s="58"/>
      <c r="H5" s="58"/>
      <c r="I5" s="58"/>
      <c r="J5" s="58"/>
    </row>
    <row r="6" spans="1:19" ht="14.4" x14ac:dyDescent="0.3">
      <c r="B6" s="58"/>
      <c r="C6" s="58"/>
      <c r="D6" s="58"/>
      <c r="E6" s="58"/>
      <c r="F6" s="58"/>
      <c r="G6" s="58"/>
      <c r="H6" s="58"/>
      <c r="I6" s="58"/>
      <c r="J6" s="58"/>
      <c r="M6">
        <v>170</v>
      </c>
      <c r="P6" s="9"/>
    </row>
    <row r="7" spans="1:19" ht="18" x14ac:dyDescent="0.35">
      <c r="B7" s="58"/>
      <c r="C7" s="60" t="s">
        <v>31</v>
      </c>
      <c r="D7" s="58"/>
      <c r="E7" s="58"/>
      <c r="F7" s="58"/>
      <c r="G7" s="58"/>
      <c r="H7" s="58"/>
      <c r="I7" s="58"/>
      <c r="J7" s="58"/>
      <c r="L7">
        <v>170</v>
      </c>
      <c r="M7">
        <v>190</v>
      </c>
      <c r="P7" s="9"/>
    </row>
    <row r="8" spans="1:19" ht="14.4" x14ac:dyDescent="0.3">
      <c r="B8" s="58"/>
      <c r="C8" s="58"/>
      <c r="D8" s="58"/>
      <c r="E8" s="58"/>
      <c r="F8" s="58"/>
      <c r="G8" s="58"/>
      <c r="H8" s="58"/>
      <c r="I8" s="58"/>
      <c r="J8" s="58"/>
      <c r="L8">
        <v>190</v>
      </c>
      <c r="M8" s="2">
        <v>210</v>
      </c>
      <c r="P8">
        <f>O12/2</f>
        <v>0.8660254037844386</v>
      </c>
      <c r="Q8" t="s">
        <v>3</v>
      </c>
    </row>
    <row r="9" spans="1:19" ht="14.4" x14ac:dyDescent="0.3">
      <c r="B9" s="58"/>
      <c r="C9" s="58"/>
      <c r="D9" s="61" t="s">
        <v>35</v>
      </c>
      <c r="E9" s="70">
        <v>320</v>
      </c>
      <c r="F9" s="58" t="s">
        <v>0</v>
      </c>
      <c r="G9" s="58"/>
      <c r="H9" s="58"/>
      <c r="I9" s="58"/>
      <c r="J9" s="58"/>
      <c r="L9" s="2">
        <v>210</v>
      </c>
      <c r="M9" s="2">
        <v>230</v>
      </c>
      <c r="P9" s="9"/>
    </row>
    <row r="10" spans="1:19" ht="14.4" x14ac:dyDescent="0.3">
      <c r="B10" s="58"/>
      <c r="C10" s="58"/>
      <c r="D10" s="58"/>
      <c r="E10" s="77"/>
      <c r="F10" s="58"/>
      <c r="G10" s="58"/>
      <c r="H10" s="58"/>
      <c r="I10" s="58"/>
      <c r="J10" s="58"/>
      <c r="L10" s="2">
        <v>230</v>
      </c>
      <c r="M10" s="2">
        <v>250</v>
      </c>
      <c r="P10">
        <f>O12/2</f>
        <v>0.8660254037844386</v>
      </c>
    </row>
    <row r="11" spans="1:19" ht="15" customHeight="1" x14ac:dyDescent="0.5">
      <c r="B11" s="58"/>
      <c r="C11" s="58"/>
      <c r="D11" s="63" t="s">
        <v>36</v>
      </c>
      <c r="E11" s="70">
        <v>5</v>
      </c>
      <c r="F11" s="63" t="s">
        <v>23</v>
      </c>
      <c r="G11" s="58"/>
      <c r="H11" s="58"/>
      <c r="I11" s="64"/>
      <c r="J11" s="64"/>
      <c r="K11" s="3"/>
      <c r="L11" s="2">
        <v>250</v>
      </c>
      <c r="M11" s="2">
        <v>270</v>
      </c>
      <c r="N11" s="3"/>
    </row>
    <row r="12" spans="1:19" ht="14.4" x14ac:dyDescent="0.3">
      <c r="B12" s="58"/>
      <c r="C12" s="58"/>
      <c r="D12" s="63" t="s">
        <v>37</v>
      </c>
      <c r="E12" s="70">
        <v>10</v>
      </c>
      <c r="F12" s="63" t="s">
        <v>24</v>
      </c>
      <c r="G12" s="58"/>
      <c r="H12" s="58"/>
      <c r="I12" s="58"/>
      <c r="J12" s="58"/>
      <c r="L12" s="2">
        <v>270</v>
      </c>
      <c r="M12" s="2">
        <v>300</v>
      </c>
      <c r="O12">
        <f>SQRT(3)</f>
        <v>1.7320508075688772</v>
      </c>
    </row>
    <row r="13" spans="1:19" ht="14.4" x14ac:dyDescent="0.3">
      <c r="B13" s="58"/>
      <c r="C13" s="58"/>
      <c r="D13" s="58"/>
      <c r="E13" s="58"/>
      <c r="F13" s="58"/>
      <c r="G13" s="58"/>
      <c r="H13" s="58"/>
      <c r="I13" s="58"/>
      <c r="J13" s="58"/>
      <c r="L13" s="2">
        <v>300</v>
      </c>
      <c r="M13" s="2">
        <v>330</v>
      </c>
      <c r="P13" s="9"/>
    </row>
    <row r="14" spans="1:19" ht="14.4" x14ac:dyDescent="0.3">
      <c r="B14" s="58"/>
      <c r="C14" s="58"/>
      <c r="D14" s="89" t="s">
        <v>38</v>
      </c>
      <c r="E14" s="58"/>
      <c r="F14" s="58"/>
      <c r="G14" s="58"/>
      <c r="H14" s="58"/>
      <c r="I14" s="58"/>
      <c r="J14" s="58"/>
      <c r="L14" s="2">
        <v>330</v>
      </c>
      <c r="M14" s="2">
        <v>360</v>
      </c>
      <c r="P14" s="9"/>
    </row>
    <row r="15" spans="1:19" ht="14.4" x14ac:dyDescent="0.3">
      <c r="B15" s="58"/>
      <c r="C15" s="58"/>
      <c r="D15" s="89"/>
      <c r="E15" s="66">
        <f>O25</f>
        <v>440</v>
      </c>
      <c r="F15" s="67" t="s">
        <v>0</v>
      </c>
      <c r="G15" s="78"/>
      <c r="H15" s="78"/>
      <c r="I15" s="78"/>
      <c r="J15" s="58"/>
      <c r="L15" s="2">
        <v>360</v>
      </c>
      <c r="M15" s="2">
        <v>400</v>
      </c>
      <c r="P15" s="9"/>
    </row>
    <row r="16" spans="1:19" ht="14.4" x14ac:dyDescent="0.3">
      <c r="B16" s="58"/>
      <c r="C16" s="58"/>
      <c r="D16" s="68"/>
      <c r="E16" s="58"/>
      <c r="F16" s="58"/>
      <c r="G16" s="58"/>
      <c r="H16" s="58"/>
      <c r="I16" s="58"/>
      <c r="J16" s="58"/>
      <c r="L16" s="2">
        <v>400</v>
      </c>
      <c r="M16" s="2">
        <v>440</v>
      </c>
      <c r="P16" s="9"/>
      <c r="Q16" t="s">
        <v>1</v>
      </c>
      <c r="R16" s="2">
        <f>COS(30)</f>
        <v>0.15425144988758405</v>
      </c>
      <c r="S16" t="s">
        <v>2</v>
      </c>
    </row>
    <row r="17" spans="1:20" ht="14.4" x14ac:dyDescent="0.3">
      <c r="B17" s="58"/>
      <c r="C17" s="58"/>
      <c r="D17" s="69" t="s">
        <v>6</v>
      </c>
      <c r="E17" s="70" t="s">
        <v>9</v>
      </c>
      <c r="F17" s="58"/>
      <c r="G17" s="58"/>
      <c r="H17" s="58"/>
      <c r="I17" s="58"/>
      <c r="J17" s="58"/>
      <c r="L17" s="2">
        <v>440</v>
      </c>
      <c r="M17">
        <v>480</v>
      </c>
      <c r="P17" s="31">
        <f>(E9+60)/P8</f>
        <v>438.78620458411558</v>
      </c>
      <c r="R17" s="2"/>
    </row>
    <row r="18" spans="1:20" ht="14.4" x14ac:dyDescent="0.3">
      <c r="B18" s="58"/>
      <c r="C18" s="58"/>
      <c r="D18" s="69" t="s">
        <v>7</v>
      </c>
      <c r="E18" s="70" t="s">
        <v>9</v>
      </c>
      <c r="F18" s="58"/>
      <c r="G18" s="58"/>
      <c r="H18" s="58"/>
      <c r="I18" s="58"/>
      <c r="J18" s="58"/>
      <c r="L18">
        <v>480</v>
      </c>
      <c r="P18" s="21"/>
      <c r="R18" s="2"/>
    </row>
    <row r="19" spans="1:20" ht="15" customHeight="1" x14ac:dyDescent="0.35">
      <c r="B19" s="58"/>
      <c r="C19" s="58"/>
      <c r="D19" s="63" t="s">
        <v>14</v>
      </c>
      <c r="E19" s="70">
        <v>60</v>
      </c>
      <c r="F19" s="58" t="s">
        <v>21</v>
      </c>
      <c r="G19" s="58"/>
      <c r="H19" s="58"/>
      <c r="I19" s="58"/>
      <c r="J19" s="58"/>
      <c r="L19" s="22"/>
      <c r="M19" s="22"/>
      <c r="N19" s="22"/>
      <c r="O19" s="22"/>
      <c r="P19" s="21"/>
    </row>
    <row r="20" spans="1:20" ht="14.4" x14ac:dyDescent="0.3">
      <c r="B20" s="58"/>
      <c r="C20" s="58"/>
      <c r="D20" s="63"/>
      <c r="E20" s="58"/>
      <c r="F20" s="58"/>
      <c r="G20" s="58"/>
      <c r="H20" s="58"/>
      <c r="I20" s="58"/>
      <c r="J20" s="58"/>
    </row>
    <row r="21" spans="1:20" ht="14.4" x14ac:dyDescent="0.3">
      <c r="B21" s="58"/>
      <c r="C21" s="58"/>
      <c r="D21" s="71" t="s">
        <v>53</v>
      </c>
      <c r="E21" s="72">
        <f>VLOOKUP($T$24,'POMOC - Rozteče vrutů 320 mm'!A12:F71,5)</f>
        <v>1.4</v>
      </c>
      <c r="F21" s="65" t="s">
        <v>23</v>
      </c>
      <c r="G21" s="78"/>
      <c r="H21" s="78"/>
      <c r="I21" s="78"/>
      <c r="J21" s="58"/>
      <c r="S21" s="17">
        <f>E15/1000</f>
        <v>0.44</v>
      </c>
      <c r="T21" t="s">
        <v>23</v>
      </c>
    </row>
    <row r="22" spans="1:20" ht="14.4" x14ac:dyDescent="0.3">
      <c r="B22" s="58"/>
      <c r="C22" s="58"/>
      <c r="D22" s="71" t="s">
        <v>54</v>
      </c>
      <c r="E22" s="72">
        <f>VLOOKUP($T$24,'POMOC - Rozteče vrutů 320 mm'!A12:F71,6)</f>
        <v>0.7</v>
      </c>
      <c r="F22" s="65" t="s">
        <v>23</v>
      </c>
      <c r="G22" s="78"/>
      <c r="H22" s="78"/>
      <c r="I22" s="78"/>
      <c r="J22" s="58"/>
      <c r="M22" s="4" t="s">
        <v>34</v>
      </c>
      <c r="N22" s="30">
        <f>ROUNDUP(P17,0)</f>
        <v>439</v>
      </c>
      <c r="O22" t="s">
        <v>0</v>
      </c>
    </row>
    <row r="23" spans="1:20" ht="14.4" x14ac:dyDescent="0.3">
      <c r="B23" s="58"/>
      <c r="C23" s="58"/>
      <c r="D23" s="79" t="str">
        <f>IF(E21='POMOC - str. 5'!E67,"*) Pro tuto kombinaci není tento způsob kotvení vhodný"," ")</f>
        <v xml:space="preserve"> </v>
      </c>
      <c r="E23" s="58"/>
      <c r="F23" s="58"/>
      <c r="G23" s="58"/>
      <c r="H23" s="58"/>
      <c r="I23" s="58"/>
      <c r="J23" s="58"/>
    </row>
    <row r="24" spans="1:20" s="8" customFormat="1" ht="15.6" x14ac:dyDescent="0.3">
      <c r="A24"/>
      <c r="B24" s="58"/>
      <c r="C24" s="86" t="s">
        <v>32</v>
      </c>
      <c r="D24" s="86"/>
      <c r="E24" s="80">
        <f>(O44*2+2)*E12</f>
        <v>100</v>
      </c>
      <c r="F24" s="85" t="s">
        <v>33</v>
      </c>
      <c r="G24" s="85"/>
      <c r="H24" s="80">
        <f>E15</f>
        <v>440</v>
      </c>
      <c r="I24" s="75" t="s">
        <v>5</v>
      </c>
      <c r="J24" s="75"/>
      <c r="L24" s="54"/>
      <c r="S24" s="55" t="s">
        <v>19</v>
      </c>
      <c r="T24" s="56" t="str">
        <f>CONCATENATE(E17,"-",E18,"-",E19)</f>
        <v>II.-II.-60</v>
      </c>
    </row>
    <row r="25" spans="1:20" ht="21.6" thickBot="1" x14ac:dyDescent="0.4">
      <c r="B25" s="58"/>
      <c r="C25" s="58"/>
      <c r="D25" s="58"/>
      <c r="E25" s="58"/>
      <c r="F25" s="58"/>
      <c r="G25" s="58"/>
      <c r="H25" s="58"/>
      <c r="I25" s="58"/>
      <c r="J25" s="58"/>
      <c r="L25" s="90" t="s">
        <v>4</v>
      </c>
      <c r="M25" s="91"/>
      <c r="N25" s="91"/>
      <c r="O25" s="32">
        <f>VLOOKUP(N22,L7:M17,2)</f>
        <v>440</v>
      </c>
      <c r="P25" s="52" t="s">
        <v>5</v>
      </c>
      <c r="Q25" s="53"/>
    </row>
    <row r="26" spans="1:20" thickTop="1" x14ac:dyDescent="0.3">
      <c r="B26" s="58"/>
      <c r="C26" s="58"/>
      <c r="D26" s="58"/>
      <c r="E26" s="58"/>
      <c r="F26" s="58"/>
      <c r="G26" s="58"/>
      <c r="H26" s="58"/>
      <c r="I26" s="58"/>
      <c r="J26" s="58"/>
      <c r="S26" t="s">
        <v>20</v>
      </c>
    </row>
    <row r="27" spans="1:20" ht="14.4" x14ac:dyDescent="0.3">
      <c r="L27" t="s">
        <v>1</v>
      </c>
      <c r="M27">
        <f>SQRT(3)/2</f>
        <v>0.8660254037844386</v>
      </c>
      <c r="S27" t="s">
        <v>20</v>
      </c>
    </row>
    <row r="28" spans="1:20" ht="14.4" x14ac:dyDescent="0.3">
      <c r="L28" t="s">
        <v>25</v>
      </c>
      <c r="M28">
        <v>0.5</v>
      </c>
    </row>
    <row r="29" spans="1:20" ht="14.4" x14ac:dyDescent="0.3">
      <c r="P29">
        <f>S21*S21</f>
        <v>0.19359999999999999</v>
      </c>
    </row>
    <row r="30" spans="1:20" ht="14.4" x14ac:dyDescent="0.3">
      <c r="L30" t="s">
        <v>26</v>
      </c>
      <c r="M30">
        <f>M27*S21</f>
        <v>0.38105117766515301</v>
      </c>
      <c r="N30" t="s">
        <v>23</v>
      </c>
      <c r="O30">
        <f>SQRT(R42)</f>
        <v>0.38105117766515301</v>
      </c>
    </row>
    <row r="31" spans="1:20" ht="14.4" x14ac:dyDescent="0.3">
      <c r="L31" t="s">
        <v>27</v>
      </c>
      <c r="M31">
        <f>M28*S21</f>
        <v>0.22</v>
      </c>
      <c r="N31" t="s">
        <v>23</v>
      </c>
      <c r="P31">
        <f>M31*M31</f>
        <v>4.8399999999999999E-2</v>
      </c>
    </row>
    <row r="32" spans="1:20" ht="14.4" x14ac:dyDescent="0.3"/>
    <row r="33" spans="3:20" ht="14.4" x14ac:dyDescent="0.3"/>
    <row r="34" spans="3:20" ht="14.4" x14ac:dyDescent="0.3">
      <c r="L34" t="s">
        <v>28</v>
      </c>
      <c r="M34" s="7">
        <f>M31+E22+M31</f>
        <v>1.1399999999999999</v>
      </c>
      <c r="N34" t="s">
        <v>23</v>
      </c>
    </row>
    <row r="35" spans="3:20" ht="14.4" x14ac:dyDescent="0.3">
      <c r="C35" s="8"/>
      <c r="D35" s="8"/>
      <c r="E35" s="8"/>
      <c r="F35" s="8"/>
      <c r="G35" s="8"/>
      <c r="H35" s="8"/>
      <c r="L35" t="s">
        <v>29</v>
      </c>
      <c r="M35" s="7">
        <f>E21-E22-(2*M31)</f>
        <v>0.25999999999999995</v>
      </c>
      <c r="N35" t="s">
        <v>23</v>
      </c>
    </row>
    <row r="36" spans="3:20" ht="14.4" x14ac:dyDescent="0.3">
      <c r="M36" s="19">
        <f>SUM(M34:M35)</f>
        <v>1.4</v>
      </c>
    </row>
    <row r="37" spans="3:20" ht="18" x14ac:dyDescent="0.35">
      <c r="F37" s="20"/>
      <c r="G37" s="20"/>
      <c r="H37" s="20"/>
      <c r="T37" s="9"/>
    </row>
    <row r="38" spans="3:20" ht="14.4" x14ac:dyDescent="0.3"/>
    <row r="39" spans="3:20" ht="14.4" x14ac:dyDescent="0.3"/>
    <row r="40" spans="3:20" ht="14.4" x14ac:dyDescent="0.3"/>
    <row r="41" spans="3:20" ht="14.4" x14ac:dyDescent="0.3"/>
    <row r="42" spans="3:20" ht="14.4" x14ac:dyDescent="0.3">
      <c r="R42">
        <f>P29-P31</f>
        <v>0.1452</v>
      </c>
    </row>
    <row r="43" spans="3:20" ht="14.4" x14ac:dyDescent="0.3">
      <c r="N43" t="s">
        <v>30</v>
      </c>
      <c r="O43">
        <f>(E11-(2*0.06)-(2*0.03))/E21</f>
        <v>3.4428571428571431</v>
      </c>
    </row>
    <row r="44" spans="3:20" ht="14.4" x14ac:dyDescent="0.3">
      <c r="O44">
        <f>ROUNDUP(O43,0)</f>
        <v>4</v>
      </c>
    </row>
    <row r="45" spans="3:20" ht="14.4" x14ac:dyDescent="0.3"/>
    <row r="46" spans="3:20" ht="14.4" x14ac:dyDescent="0.3"/>
    <row r="47" spans="3:20" ht="14.4" x14ac:dyDescent="0.3"/>
    <row r="48" spans="3:20" ht="14.4" hidden="1" x14ac:dyDescent="0.3"/>
    <row r="49" ht="14.4" hidden="1" x14ac:dyDescent="0.3"/>
    <row r="50" ht="14.4" hidden="1" x14ac:dyDescent="0.3"/>
    <row r="51" ht="14.4" hidden="1" x14ac:dyDescent="0.3"/>
    <row r="52" ht="14.4" hidden="1" x14ac:dyDescent="0.3"/>
    <row r="53" ht="14.4" hidden="1" x14ac:dyDescent="0.3"/>
    <row r="54" ht="14.4" hidden="1" x14ac:dyDescent="0.3"/>
    <row r="55" ht="14.4" hidden="1" x14ac:dyDescent="0.3"/>
    <row r="56" ht="14.4" hidden="1" x14ac:dyDescent="0.3"/>
    <row r="57" ht="14.4" hidden="1" x14ac:dyDescent="0.3"/>
    <row r="58" ht="14.4" hidden="1" x14ac:dyDescent="0.3"/>
    <row r="59" ht="14.4" hidden="1" x14ac:dyDescent="0.3"/>
    <row r="60" ht="14.4" hidden="1" x14ac:dyDescent="0.3"/>
    <row r="61" ht="14.4" hidden="1" x14ac:dyDescent="0.3"/>
    <row r="62" ht="14.4" hidden="1" x14ac:dyDescent="0.3"/>
    <row r="63" ht="14.4" hidden="1" x14ac:dyDescent="0.3"/>
    <row r="64" ht="14.4" hidden="1" x14ac:dyDescent="0.3"/>
    <row r="65" spans="16:16" ht="14.4" hidden="1" x14ac:dyDescent="0.3"/>
    <row r="66" spans="16:16" ht="14.4" hidden="1" x14ac:dyDescent="0.3"/>
    <row r="67" spans="16:16" ht="14.4" hidden="1" x14ac:dyDescent="0.3"/>
    <row r="68" spans="16:16" ht="14.4" hidden="1" x14ac:dyDescent="0.3">
      <c r="P68" s="9"/>
    </row>
  </sheetData>
  <sheetProtection password="C6D0" sheet="1" objects="1" scenarios="1"/>
  <mergeCells count="4">
    <mergeCell ref="D14:D15"/>
    <mergeCell ref="C24:D24"/>
    <mergeCell ref="F24:G24"/>
    <mergeCell ref="L25:N25"/>
  </mergeCells>
  <dataValidations xWindow="428" yWindow="336" count="1">
    <dataValidation type="whole" errorStyle="warning" allowBlank="1" showInputMessage="1" showErrorMessage="1" error="Požadovaná tloušťka skladby je mimo obvyklé meze. Obvyklá mez je mezi 120 - 320 mm." promptTitle="Zadejte tloušťku skladby" prompt="nad horním lícem krokve (vč. bednění atd.)" sqref="E9">
      <formula1>120</formula1>
      <formula2>320</formula2>
    </dataValidation>
  </dataValidations>
  <hyperlinks>
    <hyperlink ref="D9" r:id="rId1" display="Tloušťka skladby ="/>
    <hyperlink ref="D17" location="'sněhové ob.'!A1" display="Sněhová oblast"/>
    <hyperlink ref="D18" location="'větrové ob.'!A1" display="Větrová oblast"/>
  </hyperlinks>
  <printOptions horizontalCentered="1" verticalCentered="1"/>
  <pageMargins left="0.51181102362204722" right="0.51181102362204722" top="0.78740157480314965" bottom="0.59055118110236227" header="0.31496062992125984" footer="0.31496062992125984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xWindow="428" yWindow="336" count="3">
        <x14:dataValidation type="list" allowBlank="1" showInputMessage="1" showErrorMessage="1">
          <x14:formula1>
            <xm:f>'POMOC - Rozteče vrutů 320 mm'!$D$4:$D$8</xm:f>
          </x14:formula1>
          <xm:sqref>E19</xm:sqref>
        </x14:dataValidation>
        <x14:dataValidation type="list" allowBlank="1" showInputMessage="1" showErrorMessage="1">
          <x14:formula1>
            <xm:f>'POMOC - Rozteče vrutů 320 mm'!$C$4:$C$6</xm:f>
          </x14:formula1>
          <xm:sqref>E18</xm:sqref>
        </x14:dataValidation>
        <x14:dataValidation type="list" allowBlank="1" showInputMessage="1" showErrorMessage="1">
          <x14:formula1>
            <xm:f>'POMOC - Rozteče vrutů 320 mm'!$B$4:$B$7</xm:f>
          </x14:formula1>
          <xm:sqref>E17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"/>
  <sheetViews>
    <sheetView topLeftCell="A61" workbookViewId="0">
      <selection activeCell="H67" sqref="H67"/>
    </sheetView>
  </sheetViews>
  <sheetFormatPr defaultRowHeight="14.4" x14ac:dyDescent="0.3"/>
  <sheetData>
    <row r="1" spans="1:6" s="25" customFormat="1" x14ac:dyDescent="0.3">
      <c r="B1" s="26" t="s">
        <v>49</v>
      </c>
      <c r="C1" s="27"/>
      <c r="D1" s="27"/>
      <c r="E1" s="14"/>
      <c r="F1" s="14"/>
    </row>
    <row r="2" spans="1:6" s="25" customFormat="1" x14ac:dyDescent="0.3">
      <c r="B2" s="27"/>
      <c r="C2" s="27"/>
      <c r="D2" s="27"/>
      <c r="E2" s="14"/>
      <c r="F2" s="14"/>
    </row>
    <row r="3" spans="1:6" s="25" customFormat="1" x14ac:dyDescent="0.3">
      <c r="B3" s="27" t="s">
        <v>6</v>
      </c>
      <c r="C3" s="27" t="s">
        <v>7</v>
      </c>
      <c r="D3" s="27" t="s">
        <v>14</v>
      </c>
      <c r="E3" s="14" t="s">
        <v>22</v>
      </c>
      <c r="F3" s="14"/>
    </row>
    <row r="4" spans="1:6" s="25" customFormat="1" x14ac:dyDescent="0.3">
      <c r="B4" s="27" t="s">
        <v>8</v>
      </c>
      <c r="C4" s="27" t="s">
        <v>8</v>
      </c>
      <c r="D4" s="27">
        <v>15</v>
      </c>
      <c r="E4" s="18">
        <f>(180-D4-90)</f>
        <v>75</v>
      </c>
      <c r="F4" s="14"/>
    </row>
    <row r="5" spans="1:6" s="25" customFormat="1" x14ac:dyDescent="0.3">
      <c r="B5" s="27" t="s">
        <v>9</v>
      </c>
      <c r="C5" s="27" t="s">
        <v>9</v>
      </c>
      <c r="D5" s="27">
        <v>30</v>
      </c>
      <c r="E5" s="18"/>
      <c r="F5" s="14"/>
    </row>
    <row r="6" spans="1:6" s="25" customFormat="1" x14ac:dyDescent="0.3">
      <c r="B6" s="27" t="s">
        <v>10</v>
      </c>
      <c r="C6" s="27" t="s">
        <v>10</v>
      </c>
      <c r="D6" s="27">
        <v>45</v>
      </c>
      <c r="E6" s="18"/>
      <c r="F6" s="14"/>
    </row>
    <row r="7" spans="1:6" s="25" customFormat="1" x14ac:dyDescent="0.3">
      <c r="B7" s="27" t="s">
        <v>11</v>
      </c>
      <c r="C7" s="27"/>
      <c r="D7" s="27">
        <v>60</v>
      </c>
      <c r="E7" s="18"/>
      <c r="F7" s="14"/>
    </row>
    <row r="8" spans="1:6" s="25" customFormat="1" x14ac:dyDescent="0.3">
      <c r="B8" s="27"/>
      <c r="C8" s="27"/>
      <c r="D8" s="27">
        <v>75</v>
      </c>
      <c r="E8" s="18"/>
      <c r="F8" s="14"/>
    </row>
    <row r="9" spans="1:6" s="25" customFormat="1" x14ac:dyDescent="0.3">
      <c r="B9" s="27"/>
      <c r="C9" s="27"/>
      <c r="D9" s="27"/>
      <c r="E9" s="14"/>
      <c r="F9" s="14"/>
    </row>
    <row r="10" spans="1:6" s="25" customFormat="1" x14ac:dyDescent="0.3">
      <c r="B10" s="27"/>
      <c r="C10" s="27"/>
      <c r="D10" s="27"/>
      <c r="E10" s="14"/>
      <c r="F10" s="14"/>
    </row>
    <row r="11" spans="1:6" s="28" customFormat="1" x14ac:dyDescent="0.3">
      <c r="A11" s="28" t="s">
        <v>16</v>
      </c>
      <c r="B11" s="28" t="s">
        <v>6</v>
      </c>
      <c r="C11" s="28" t="s">
        <v>7</v>
      </c>
      <c r="D11" s="28" t="s">
        <v>15</v>
      </c>
      <c r="E11" s="11" t="s">
        <v>13</v>
      </c>
      <c r="F11" s="11"/>
    </row>
    <row r="12" spans="1:6" s="15" customFormat="1" x14ac:dyDescent="0.3">
      <c r="A12" s="25" t="str">
        <f t="shared" ref="A12:A43" si="0">CONCATENATE(B12,"-",C12,"-",D12)</f>
        <v>I.-I.-15</v>
      </c>
      <c r="B12" s="27" t="s">
        <v>8</v>
      </c>
      <c r="C12" s="27" t="s">
        <v>8</v>
      </c>
      <c r="D12" s="27">
        <v>15</v>
      </c>
      <c r="E12" s="33">
        <v>1.8</v>
      </c>
      <c r="F12" s="16"/>
    </row>
    <row r="13" spans="1:6" x14ac:dyDescent="0.3">
      <c r="A13" s="25" t="str">
        <f t="shared" si="0"/>
        <v>I.-I.-30</v>
      </c>
      <c r="B13" s="27" t="s">
        <v>8</v>
      </c>
      <c r="C13" s="27" t="s">
        <v>8</v>
      </c>
      <c r="D13" s="35">
        <v>30</v>
      </c>
      <c r="E13" s="33">
        <v>1.8</v>
      </c>
    </row>
    <row r="14" spans="1:6" x14ac:dyDescent="0.3">
      <c r="A14" s="25" t="str">
        <f t="shared" si="0"/>
        <v>I.-I.-45</v>
      </c>
      <c r="B14" s="27" t="s">
        <v>8</v>
      </c>
      <c r="C14" s="27" t="s">
        <v>8</v>
      </c>
      <c r="D14" s="35">
        <v>45</v>
      </c>
      <c r="E14" s="33">
        <v>1.8</v>
      </c>
    </row>
    <row r="15" spans="1:6" x14ac:dyDescent="0.3">
      <c r="A15" s="25" t="str">
        <f t="shared" si="0"/>
        <v>I.-I.-60</v>
      </c>
      <c r="B15" s="27" t="s">
        <v>8</v>
      </c>
      <c r="C15" s="27" t="s">
        <v>8</v>
      </c>
      <c r="D15" s="35">
        <v>60</v>
      </c>
      <c r="E15" s="33">
        <v>1.65</v>
      </c>
    </row>
    <row r="16" spans="1:6" x14ac:dyDescent="0.3">
      <c r="A16" s="25" t="str">
        <f t="shared" si="0"/>
        <v>I.-I.-75</v>
      </c>
      <c r="B16" s="27" t="s">
        <v>8</v>
      </c>
      <c r="C16" s="27" t="s">
        <v>8</v>
      </c>
      <c r="D16" s="35">
        <v>75</v>
      </c>
      <c r="E16" s="33">
        <v>1.45</v>
      </c>
    </row>
    <row r="17" spans="1:5" x14ac:dyDescent="0.3">
      <c r="A17" s="25" t="str">
        <f t="shared" si="0"/>
        <v>I.-II.-15</v>
      </c>
      <c r="B17" s="27" t="s">
        <v>8</v>
      </c>
      <c r="C17" s="27" t="s">
        <v>9</v>
      </c>
      <c r="D17" s="27">
        <v>15</v>
      </c>
      <c r="E17" s="33">
        <v>1.8</v>
      </c>
    </row>
    <row r="18" spans="1:5" x14ac:dyDescent="0.3">
      <c r="A18" s="25" t="str">
        <f t="shared" si="0"/>
        <v>I.-II.-30</v>
      </c>
      <c r="B18" s="27" t="s">
        <v>8</v>
      </c>
      <c r="C18" s="27" t="s">
        <v>9</v>
      </c>
      <c r="D18" s="35">
        <v>30</v>
      </c>
      <c r="E18" s="33">
        <v>1.8</v>
      </c>
    </row>
    <row r="19" spans="1:5" x14ac:dyDescent="0.3">
      <c r="A19" s="25" t="str">
        <f t="shared" si="0"/>
        <v>I.-II.-45</v>
      </c>
      <c r="B19" s="27" t="s">
        <v>8</v>
      </c>
      <c r="C19" s="27" t="s">
        <v>9</v>
      </c>
      <c r="D19" s="35">
        <v>45</v>
      </c>
      <c r="E19" s="33">
        <v>1.5</v>
      </c>
    </row>
    <row r="20" spans="1:5" x14ac:dyDescent="0.3">
      <c r="A20" s="25" t="str">
        <f t="shared" si="0"/>
        <v>I.-II.-60</v>
      </c>
      <c r="B20" s="27" t="s">
        <v>8</v>
      </c>
      <c r="C20" s="27" t="s">
        <v>9</v>
      </c>
      <c r="D20" s="35">
        <v>60</v>
      </c>
      <c r="E20" s="33">
        <v>1.45</v>
      </c>
    </row>
    <row r="21" spans="1:5" x14ac:dyDescent="0.3">
      <c r="A21" s="25" t="str">
        <f t="shared" si="0"/>
        <v>I.-II.-75</v>
      </c>
      <c r="B21" s="27" t="s">
        <v>8</v>
      </c>
      <c r="C21" s="27" t="s">
        <v>9</v>
      </c>
      <c r="D21" s="35">
        <v>75</v>
      </c>
      <c r="E21" s="33">
        <v>1.25</v>
      </c>
    </row>
    <row r="22" spans="1:5" x14ac:dyDescent="0.3">
      <c r="A22" s="25" t="str">
        <f t="shared" si="0"/>
        <v>I.-III.-15</v>
      </c>
      <c r="B22" s="27" t="s">
        <v>8</v>
      </c>
      <c r="C22" s="27" t="s">
        <v>10</v>
      </c>
      <c r="D22" s="27">
        <v>15</v>
      </c>
      <c r="E22" s="33">
        <v>1.8</v>
      </c>
    </row>
    <row r="23" spans="1:5" x14ac:dyDescent="0.3">
      <c r="A23" s="25" t="str">
        <f t="shared" si="0"/>
        <v>I.-III.-30</v>
      </c>
      <c r="B23" s="27" t="s">
        <v>8</v>
      </c>
      <c r="C23" s="27" t="s">
        <v>10</v>
      </c>
      <c r="D23" s="35">
        <v>30</v>
      </c>
      <c r="E23" s="33">
        <v>1.55</v>
      </c>
    </row>
    <row r="24" spans="1:5" x14ac:dyDescent="0.3">
      <c r="A24" s="25" t="str">
        <f t="shared" si="0"/>
        <v>I.-III.-45</v>
      </c>
      <c r="B24" s="27" t="s">
        <v>8</v>
      </c>
      <c r="C24" s="27" t="s">
        <v>10</v>
      </c>
      <c r="D24" s="35">
        <v>45</v>
      </c>
      <c r="E24" s="33">
        <v>1.3</v>
      </c>
    </row>
    <row r="25" spans="1:5" x14ac:dyDescent="0.3">
      <c r="A25" s="25" t="str">
        <f t="shared" si="0"/>
        <v>I.-III.-60</v>
      </c>
      <c r="B25" s="27" t="s">
        <v>8</v>
      </c>
      <c r="C25" s="27" t="s">
        <v>10</v>
      </c>
      <c r="D25" s="35">
        <v>60</v>
      </c>
      <c r="E25" s="33">
        <v>1.25</v>
      </c>
    </row>
    <row r="26" spans="1:5" x14ac:dyDescent="0.3">
      <c r="A26" s="25" t="str">
        <f t="shared" si="0"/>
        <v>I.-III.-75</v>
      </c>
      <c r="B26" s="27" t="s">
        <v>8</v>
      </c>
      <c r="C26" s="27" t="s">
        <v>10</v>
      </c>
      <c r="D26" s="35">
        <v>75</v>
      </c>
      <c r="E26" s="33">
        <v>1.1000000000000001</v>
      </c>
    </row>
    <row r="27" spans="1:5" x14ac:dyDescent="0.3">
      <c r="A27" s="25" t="str">
        <f t="shared" si="0"/>
        <v>II.-I.-15</v>
      </c>
      <c r="B27" s="27" t="s">
        <v>9</v>
      </c>
      <c r="C27" s="27" t="s">
        <v>8</v>
      </c>
      <c r="D27" s="27">
        <v>15</v>
      </c>
      <c r="E27" s="33">
        <v>1.8</v>
      </c>
    </row>
    <row r="28" spans="1:5" x14ac:dyDescent="0.3">
      <c r="A28" s="25" t="str">
        <f t="shared" si="0"/>
        <v>II.-I.-30</v>
      </c>
      <c r="B28" s="27" t="s">
        <v>9</v>
      </c>
      <c r="C28" s="27" t="s">
        <v>8</v>
      </c>
      <c r="D28" s="35">
        <v>30</v>
      </c>
      <c r="E28" s="33">
        <v>1.8</v>
      </c>
    </row>
    <row r="29" spans="1:5" x14ac:dyDescent="0.3">
      <c r="A29" s="25" t="str">
        <f t="shared" si="0"/>
        <v>II.-I.-45</v>
      </c>
      <c r="B29" s="27" t="s">
        <v>9</v>
      </c>
      <c r="C29" s="27" t="s">
        <v>8</v>
      </c>
      <c r="D29" s="35">
        <v>45</v>
      </c>
      <c r="E29" s="33">
        <v>1.8</v>
      </c>
    </row>
    <row r="30" spans="1:5" x14ac:dyDescent="0.3">
      <c r="A30" s="25" t="str">
        <f t="shared" si="0"/>
        <v>II.-I.-60</v>
      </c>
      <c r="B30" s="27" t="s">
        <v>9</v>
      </c>
      <c r="C30" s="27" t="s">
        <v>8</v>
      </c>
      <c r="D30" s="35">
        <v>60</v>
      </c>
      <c r="E30" s="33">
        <v>1.65</v>
      </c>
    </row>
    <row r="31" spans="1:5" x14ac:dyDescent="0.3">
      <c r="A31" s="25" t="str">
        <f t="shared" si="0"/>
        <v>II.-I.-75</v>
      </c>
      <c r="B31" s="27" t="s">
        <v>9</v>
      </c>
      <c r="C31" s="27" t="s">
        <v>8</v>
      </c>
      <c r="D31" s="35">
        <v>75</v>
      </c>
      <c r="E31" s="33">
        <v>1.45</v>
      </c>
    </row>
    <row r="32" spans="1:5" x14ac:dyDescent="0.3">
      <c r="A32" s="25" t="str">
        <f t="shared" si="0"/>
        <v>II.-II.-15</v>
      </c>
      <c r="B32" s="27" t="s">
        <v>9</v>
      </c>
      <c r="C32" s="27" t="s">
        <v>9</v>
      </c>
      <c r="D32" s="27">
        <v>15</v>
      </c>
      <c r="E32" s="33">
        <v>1.8</v>
      </c>
    </row>
    <row r="33" spans="1:5" x14ac:dyDescent="0.3">
      <c r="A33" s="25" t="str">
        <f t="shared" si="0"/>
        <v>II.-II.-30</v>
      </c>
      <c r="B33" s="27" t="s">
        <v>9</v>
      </c>
      <c r="C33" s="27" t="s">
        <v>9</v>
      </c>
      <c r="D33" s="35">
        <v>30</v>
      </c>
      <c r="E33" s="33">
        <v>1.8</v>
      </c>
    </row>
    <row r="34" spans="1:5" x14ac:dyDescent="0.3">
      <c r="A34" s="25" t="str">
        <f t="shared" si="0"/>
        <v>II.-II.-45</v>
      </c>
      <c r="B34" s="27" t="s">
        <v>9</v>
      </c>
      <c r="C34" s="27" t="s">
        <v>9</v>
      </c>
      <c r="D34" s="35">
        <v>45</v>
      </c>
      <c r="E34" s="33">
        <v>1.5</v>
      </c>
    </row>
    <row r="35" spans="1:5" x14ac:dyDescent="0.3">
      <c r="A35" s="25" t="str">
        <f t="shared" si="0"/>
        <v>II.-II.-60</v>
      </c>
      <c r="B35" s="27" t="s">
        <v>9</v>
      </c>
      <c r="C35" s="27" t="s">
        <v>9</v>
      </c>
      <c r="D35" s="35">
        <v>60</v>
      </c>
      <c r="E35" s="33">
        <v>1.45</v>
      </c>
    </row>
    <row r="36" spans="1:5" x14ac:dyDescent="0.3">
      <c r="A36" s="25" t="str">
        <f t="shared" si="0"/>
        <v>II.-II.-75</v>
      </c>
      <c r="B36" s="27" t="s">
        <v>9</v>
      </c>
      <c r="C36" s="27" t="s">
        <v>9</v>
      </c>
      <c r="D36" s="35">
        <v>75</v>
      </c>
      <c r="E36" s="33">
        <v>1.25</v>
      </c>
    </row>
    <row r="37" spans="1:5" x14ac:dyDescent="0.3">
      <c r="A37" s="25" t="str">
        <f t="shared" si="0"/>
        <v>II.-III.-15</v>
      </c>
      <c r="B37" s="27" t="s">
        <v>9</v>
      </c>
      <c r="C37" s="27" t="s">
        <v>10</v>
      </c>
      <c r="D37" s="27">
        <v>15</v>
      </c>
      <c r="E37" s="33">
        <v>1.8</v>
      </c>
    </row>
    <row r="38" spans="1:5" x14ac:dyDescent="0.3">
      <c r="A38" s="25" t="str">
        <f t="shared" si="0"/>
        <v>II.-III.-30</v>
      </c>
      <c r="B38" s="27" t="s">
        <v>9</v>
      </c>
      <c r="C38" s="27" t="s">
        <v>10</v>
      </c>
      <c r="D38" s="35">
        <v>30</v>
      </c>
      <c r="E38" s="33">
        <v>1.55</v>
      </c>
    </row>
    <row r="39" spans="1:5" x14ac:dyDescent="0.3">
      <c r="A39" s="25" t="str">
        <f t="shared" si="0"/>
        <v>II.-III.-45</v>
      </c>
      <c r="B39" s="27" t="s">
        <v>9</v>
      </c>
      <c r="C39" s="27" t="s">
        <v>10</v>
      </c>
      <c r="D39" s="35">
        <v>45</v>
      </c>
      <c r="E39" s="33">
        <v>1.3</v>
      </c>
    </row>
    <row r="40" spans="1:5" x14ac:dyDescent="0.3">
      <c r="A40" s="25" t="str">
        <f t="shared" si="0"/>
        <v>II.-III.-60</v>
      </c>
      <c r="B40" s="27" t="s">
        <v>9</v>
      </c>
      <c r="C40" s="27" t="s">
        <v>10</v>
      </c>
      <c r="D40" s="35">
        <v>60</v>
      </c>
      <c r="E40" s="33">
        <v>1.25</v>
      </c>
    </row>
    <row r="41" spans="1:5" x14ac:dyDescent="0.3">
      <c r="A41" s="25" t="str">
        <f t="shared" si="0"/>
        <v>II.-III.-75</v>
      </c>
      <c r="B41" s="27" t="s">
        <v>9</v>
      </c>
      <c r="C41" s="27" t="s">
        <v>10</v>
      </c>
      <c r="D41" s="35">
        <v>75</v>
      </c>
      <c r="E41" s="33">
        <v>1.1000000000000001</v>
      </c>
    </row>
    <row r="42" spans="1:5" x14ac:dyDescent="0.3">
      <c r="A42" s="25" t="str">
        <f t="shared" si="0"/>
        <v>III.-I.-15</v>
      </c>
      <c r="B42" s="27" t="s">
        <v>10</v>
      </c>
      <c r="C42" s="27" t="s">
        <v>8</v>
      </c>
      <c r="D42" s="27">
        <v>15</v>
      </c>
      <c r="E42" s="33">
        <v>1.8</v>
      </c>
    </row>
    <row r="43" spans="1:5" x14ac:dyDescent="0.3">
      <c r="A43" s="25" t="str">
        <f t="shared" si="0"/>
        <v>III.-I.-30</v>
      </c>
      <c r="B43" s="27" t="s">
        <v>10</v>
      </c>
      <c r="C43" s="27" t="s">
        <v>8</v>
      </c>
      <c r="D43" s="35">
        <v>30</v>
      </c>
      <c r="E43" s="33">
        <v>1.8</v>
      </c>
    </row>
    <row r="44" spans="1:5" x14ac:dyDescent="0.3">
      <c r="A44" s="25" t="str">
        <f t="shared" ref="A44:A71" si="1">CONCATENATE(B44,"-",C44,"-",D44)</f>
        <v>III.-I.-45</v>
      </c>
      <c r="B44" s="27" t="s">
        <v>10</v>
      </c>
      <c r="C44" s="27" t="s">
        <v>8</v>
      </c>
      <c r="D44" s="35">
        <v>45</v>
      </c>
      <c r="E44" s="33">
        <v>1.8</v>
      </c>
    </row>
    <row r="45" spans="1:5" x14ac:dyDescent="0.3">
      <c r="A45" s="25" t="str">
        <f t="shared" si="1"/>
        <v>III.-I.-60</v>
      </c>
      <c r="B45" s="27" t="s">
        <v>10</v>
      </c>
      <c r="C45" s="27" t="s">
        <v>8</v>
      </c>
      <c r="D45" s="35">
        <v>60</v>
      </c>
      <c r="E45" s="33">
        <v>1.65</v>
      </c>
    </row>
    <row r="46" spans="1:5" x14ac:dyDescent="0.3">
      <c r="A46" s="25" t="str">
        <f t="shared" si="1"/>
        <v>III.-I.-75</v>
      </c>
      <c r="B46" s="27" t="s">
        <v>10</v>
      </c>
      <c r="C46" s="27" t="s">
        <v>8</v>
      </c>
      <c r="D46" s="35">
        <v>75</v>
      </c>
      <c r="E46" s="33">
        <v>1.45</v>
      </c>
    </row>
    <row r="47" spans="1:5" x14ac:dyDescent="0.3">
      <c r="A47" s="25" t="str">
        <f t="shared" si="1"/>
        <v>III.-II.-15</v>
      </c>
      <c r="B47" s="27" t="s">
        <v>10</v>
      </c>
      <c r="C47" s="27" t="s">
        <v>9</v>
      </c>
      <c r="D47" s="27">
        <v>15</v>
      </c>
      <c r="E47" s="33">
        <v>1.8</v>
      </c>
    </row>
    <row r="48" spans="1:5" x14ac:dyDescent="0.3">
      <c r="A48" s="25" t="str">
        <f t="shared" si="1"/>
        <v>III.-II.-30</v>
      </c>
      <c r="B48" s="27" t="s">
        <v>10</v>
      </c>
      <c r="C48" s="27" t="s">
        <v>9</v>
      </c>
      <c r="D48" s="35">
        <v>30</v>
      </c>
      <c r="E48" s="33">
        <v>1.8</v>
      </c>
    </row>
    <row r="49" spans="1:5" x14ac:dyDescent="0.3">
      <c r="A49" s="25" t="str">
        <f t="shared" si="1"/>
        <v>III.-II.-45</v>
      </c>
      <c r="B49" s="27" t="s">
        <v>10</v>
      </c>
      <c r="C49" s="27" t="s">
        <v>9</v>
      </c>
      <c r="D49" s="35">
        <v>45</v>
      </c>
      <c r="E49" s="33">
        <v>1.5</v>
      </c>
    </row>
    <row r="50" spans="1:5" x14ac:dyDescent="0.3">
      <c r="A50" s="25" t="str">
        <f t="shared" si="1"/>
        <v>III.-II.-60</v>
      </c>
      <c r="B50" s="27" t="s">
        <v>10</v>
      </c>
      <c r="C50" s="27" t="s">
        <v>9</v>
      </c>
      <c r="D50" s="35">
        <v>60</v>
      </c>
      <c r="E50" s="33">
        <v>1.45</v>
      </c>
    </row>
    <row r="51" spans="1:5" x14ac:dyDescent="0.3">
      <c r="A51" s="25" t="str">
        <f t="shared" si="1"/>
        <v>III.-II.-75</v>
      </c>
      <c r="B51" s="27" t="s">
        <v>10</v>
      </c>
      <c r="C51" s="27" t="s">
        <v>9</v>
      </c>
      <c r="D51" s="35">
        <v>75</v>
      </c>
      <c r="E51" s="33">
        <v>1.25</v>
      </c>
    </row>
    <row r="52" spans="1:5" x14ac:dyDescent="0.3">
      <c r="A52" s="25" t="str">
        <f t="shared" si="1"/>
        <v>III.-III.-15</v>
      </c>
      <c r="B52" s="27" t="s">
        <v>10</v>
      </c>
      <c r="C52" s="27" t="s">
        <v>10</v>
      </c>
      <c r="D52" s="27">
        <v>15</v>
      </c>
      <c r="E52" s="33">
        <v>1.8</v>
      </c>
    </row>
    <row r="53" spans="1:5" x14ac:dyDescent="0.3">
      <c r="A53" s="25" t="str">
        <f t="shared" si="1"/>
        <v>III.-III.-30</v>
      </c>
      <c r="B53" s="27" t="s">
        <v>10</v>
      </c>
      <c r="C53" s="27" t="s">
        <v>10</v>
      </c>
      <c r="D53" s="35">
        <v>30</v>
      </c>
      <c r="E53" s="33">
        <v>1.55</v>
      </c>
    </row>
    <row r="54" spans="1:5" x14ac:dyDescent="0.3">
      <c r="A54" s="25" t="str">
        <f t="shared" si="1"/>
        <v>III.-III.-45</v>
      </c>
      <c r="B54" s="27" t="s">
        <v>10</v>
      </c>
      <c r="C54" s="27" t="s">
        <v>10</v>
      </c>
      <c r="D54" s="35">
        <v>45</v>
      </c>
      <c r="E54" s="33">
        <v>1.3</v>
      </c>
    </row>
    <row r="55" spans="1:5" x14ac:dyDescent="0.3">
      <c r="A55" s="25" t="str">
        <f t="shared" si="1"/>
        <v>III.-III.-60</v>
      </c>
      <c r="B55" s="27" t="s">
        <v>10</v>
      </c>
      <c r="C55" s="27" t="s">
        <v>10</v>
      </c>
      <c r="D55" s="35">
        <v>60</v>
      </c>
      <c r="E55" s="33">
        <v>1.25</v>
      </c>
    </row>
    <row r="56" spans="1:5" x14ac:dyDescent="0.3">
      <c r="A56" s="25" t="str">
        <f t="shared" si="1"/>
        <v>III.-III.-75</v>
      </c>
      <c r="B56" s="27" t="s">
        <v>10</v>
      </c>
      <c r="C56" s="27" t="s">
        <v>10</v>
      </c>
      <c r="D56" s="35">
        <v>75</v>
      </c>
      <c r="E56" s="33">
        <v>1.1000000000000001</v>
      </c>
    </row>
    <row r="57" spans="1:5" x14ac:dyDescent="0.3">
      <c r="A57" s="25" t="str">
        <f t="shared" si="1"/>
        <v>IV.-I.-15</v>
      </c>
      <c r="B57" s="27" t="s">
        <v>11</v>
      </c>
      <c r="C57" s="27" t="s">
        <v>8</v>
      </c>
      <c r="D57" s="27">
        <v>15</v>
      </c>
      <c r="E57" s="33">
        <v>1.8</v>
      </c>
    </row>
    <row r="58" spans="1:5" x14ac:dyDescent="0.3">
      <c r="A58" s="25" t="str">
        <f t="shared" si="1"/>
        <v>IV.-I.-30</v>
      </c>
      <c r="B58" s="27" t="s">
        <v>11</v>
      </c>
      <c r="C58" s="27" t="s">
        <v>8</v>
      </c>
      <c r="D58" s="35">
        <v>30</v>
      </c>
      <c r="E58" s="33">
        <v>1.8</v>
      </c>
    </row>
    <row r="59" spans="1:5" x14ac:dyDescent="0.3">
      <c r="A59" s="25" t="str">
        <f t="shared" si="1"/>
        <v>IV.-I.-45</v>
      </c>
      <c r="B59" s="27" t="s">
        <v>11</v>
      </c>
      <c r="C59" s="27" t="s">
        <v>8</v>
      </c>
      <c r="D59" s="35">
        <v>45</v>
      </c>
      <c r="E59" s="33">
        <v>1.8</v>
      </c>
    </row>
    <row r="60" spans="1:5" x14ac:dyDescent="0.3">
      <c r="A60" s="25" t="str">
        <f t="shared" si="1"/>
        <v>IV.-I.-60</v>
      </c>
      <c r="B60" s="27" t="s">
        <v>11</v>
      </c>
      <c r="C60" s="27" t="s">
        <v>8</v>
      </c>
      <c r="D60" s="35">
        <v>60</v>
      </c>
      <c r="E60" s="33">
        <v>1.65</v>
      </c>
    </row>
    <row r="61" spans="1:5" x14ac:dyDescent="0.3">
      <c r="A61" s="25" t="str">
        <f t="shared" si="1"/>
        <v>IV.-I.-75</v>
      </c>
      <c r="B61" s="27" t="s">
        <v>11</v>
      </c>
      <c r="C61" s="27" t="s">
        <v>8</v>
      </c>
      <c r="D61" s="35">
        <v>75</v>
      </c>
      <c r="E61" s="33">
        <v>1.45</v>
      </c>
    </row>
    <row r="62" spans="1:5" x14ac:dyDescent="0.3">
      <c r="A62" s="25" t="str">
        <f t="shared" si="1"/>
        <v>IV.-II.-15</v>
      </c>
      <c r="B62" s="27" t="s">
        <v>11</v>
      </c>
      <c r="C62" s="27" t="s">
        <v>9</v>
      </c>
      <c r="D62" s="27">
        <v>15</v>
      </c>
      <c r="E62" s="33">
        <v>1.8</v>
      </c>
    </row>
    <row r="63" spans="1:5" x14ac:dyDescent="0.3">
      <c r="A63" s="25" t="str">
        <f t="shared" si="1"/>
        <v>IV.-II.-30</v>
      </c>
      <c r="B63" s="27" t="s">
        <v>11</v>
      </c>
      <c r="C63" s="27" t="s">
        <v>9</v>
      </c>
      <c r="D63" s="35">
        <v>30</v>
      </c>
      <c r="E63" s="33">
        <v>1.8</v>
      </c>
    </row>
    <row r="64" spans="1:5" x14ac:dyDescent="0.3">
      <c r="A64" s="25" t="str">
        <f t="shared" si="1"/>
        <v>IV.-II.-45</v>
      </c>
      <c r="B64" s="27" t="s">
        <v>11</v>
      </c>
      <c r="C64" s="27" t="s">
        <v>9</v>
      </c>
      <c r="D64" s="35">
        <v>45</v>
      </c>
      <c r="E64" s="33">
        <v>1.5</v>
      </c>
    </row>
    <row r="65" spans="1:5" x14ac:dyDescent="0.3">
      <c r="A65" s="25" t="str">
        <f t="shared" si="1"/>
        <v>IV.-II.-60</v>
      </c>
      <c r="B65" s="27" t="s">
        <v>11</v>
      </c>
      <c r="C65" s="27" t="s">
        <v>9</v>
      </c>
      <c r="D65" s="35">
        <v>60</v>
      </c>
      <c r="E65" s="33">
        <v>1.45</v>
      </c>
    </row>
    <row r="66" spans="1:5" x14ac:dyDescent="0.3">
      <c r="A66" s="25" t="str">
        <f t="shared" si="1"/>
        <v>IV.-II.-75</v>
      </c>
      <c r="B66" s="27" t="s">
        <v>11</v>
      </c>
      <c r="C66" s="27" t="s">
        <v>9</v>
      </c>
      <c r="D66" s="35">
        <v>75</v>
      </c>
      <c r="E66" s="33">
        <v>1.25</v>
      </c>
    </row>
    <row r="67" spans="1:5" x14ac:dyDescent="0.3">
      <c r="A67" s="25" t="str">
        <f t="shared" si="1"/>
        <v>IV.-III.-15</v>
      </c>
      <c r="B67" s="27" t="s">
        <v>11</v>
      </c>
      <c r="C67" s="27" t="s">
        <v>10</v>
      </c>
      <c r="D67" s="27">
        <v>15</v>
      </c>
      <c r="E67" s="33">
        <v>1.8</v>
      </c>
    </row>
    <row r="68" spans="1:5" x14ac:dyDescent="0.3">
      <c r="A68" s="25" t="str">
        <f t="shared" si="1"/>
        <v>IV.-III.-30</v>
      </c>
      <c r="B68" s="27" t="s">
        <v>11</v>
      </c>
      <c r="C68" s="27" t="s">
        <v>10</v>
      </c>
      <c r="D68" s="35">
        <v>30</v>
      </c>
      <c r="E68" s="33">
        <v>1.55</v>
      </c>
    </row>
    <row r="69" spans="1:5" x14ac:dyDescent="0.3">
      <c r="A69" s="25" t="str">
        <f t="shared" si="1"/>
        <v>IV.-III.-45</v>
      </c>
      <c r="B69" s="27" t="s">
        <v>11</v>
      </c>
      <c r="C69" s="27" t="s">
        <v>10</v>
      </c>
      <c r="D69" s="35">
        <v>45</v>
      </c>
      <c r="E69" s="33">
        <v>1.3</v>
      </c>
    </row>
    <row r="70" spans="1:5" x14ac:dyDescent="0.3">
      <c r="A70" s="25" t="str">
        <f t="shared" si="1"/>
        <v>IV.-III.-60</v>
      </c>
      <c r="B70" s="27" t="s">
        <v>11</v>
      </c>
      <c r="C70" s="27" t="s">
        <v>10</v>
      </c>
      <c r="D70" s="35">
        <v>60</v>
      </c>
      <c r="E70" s="33">
        <v>1.25</v>
      </c>
    </row>
    <row r="71" spans="1:5" x14ac:dyDescent="0.3">
      <c r="A71" s="25" t="str">
        <f t="shared" si="1"/>
        <v>IV.-III.-75</v>
      </c>
      <c r="B71" s="27" t="s">
        <v>11</v>
      </c>
      <c r="C71" s="27" t="s">
        <v>10</v>
      </c>
      <c r="D71" s="35">
        <v>75</v>
      </c>
      <c r="E71" s="33">
        <v>1.1000000000000001</v>
      </c>
    </row>
  </sheetData>
  <sortState ref="A12:E71">
    <sortCondition ref="A12:A71"/>
  </sortState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"/>
  <sheetViews>
    <sheetView workbookViewId="0">
      <pane ySplit="11" topLeftCell="A12" activePane="bottomLeft" state="frozen"/>
      <selection pane="bottomLeft" activeCell="J19" sqref="J19"/>
    </sheetView>
  </sheetViews>
  <sheetFormatPr defaultColWidth="9.109375" defaultRowHeight="14.4" x14ac:dyDescent="0.3"/>
  <cols>
    <col min="1" max="16384" width="9.109375" style="15"/>
  </cols>
  <sheetData>
    <row r="1" spans="1:6" s="25" customFormat="1" x14ac:dyDescent="0.3">
      <c r="B1" s="26" t="s">
        <v>44</v>
      </c>
      <c r="C1" s="27"/>
      <c r="D1" s="27"/>
      <c r="E1" s="14"/>
      <c r="F1" s="14"/>
    </row>
    <row r="2" spans="1:6" s="25" customFormat="1" x14ac:dyDescent="0.3">
      <c r="B2" s="27"/>
      <c r="C2" s="27"/>
      <c r="D2" s="27"/>
      <c r="E2" s="14"/>
      <c r="F2" s="14"/>
    </row>
    <row r="3" spans="1:6" s="25" customFormat="1" x14ac:dyDescent="0.3">
      <c r="B3" s="27" t="s">
        <v>6</v>
      </c>
      <c r="C3" s="27" t="s">
        <v>7</v>
      </c>
      <c r="D3" s="27" t="s">
        <v>14</v>
      </c>
      <c r="E3" s="14" t="s">
        <v>22</v>
      </c>
      <c r="F3" s="14"/>
    </row>
    <row r="4" spans="1:6" s="25" customFormat="1" x14ac:dyDescent="0.3">
      <c r="B4" s="27" t="s">
        <v>8</v>
      </c>
      <c r="C4" s="27" t="s">
        <v>8</v>
      </c>
      <c r="D4" s="27">
        <v>15</v>
      </c>
      <c r="E4" s="18">
        <f>(180-D4-90)</f>
        <v>75</v>
      </c>
      <c r="F4" s="14"/>
    </row>
    <row r="5" spans="1:6" s="25" customFormat="1" x14ac:dyDescent="0.3">
      <c r="B5" s="27" t="s">
        <v>9</v>
      </c>
      <c r="C5" s="27" t="s">
        <v>9</v>
      </c>
      <c r="D5" s="27">
        <v>30</v>
      </c>
      <c r="E5" s="18"/>
      <c r="F5" s="14"/>
    </row>
    <row r="6" spans="1:6" s="25" customFormat="1" x14ac:dyDescent="0.3">
      <c r="B6" s="27" t="s">
        <v>10</v>
      </c>
      <c r="C6" s="27" t="s">
        <v>10</v>
      </c>
      <c r="D6" s="27">
        <v>45</v>
      </c>
      <c r="E6" s="18"/>
      <c r="F6" s="14"/>
    </row>
    <row r="7" spans="1:6" s="25" customFormat="1" x14ac:dyDescent="0.3">
      <c r="B7" s="27" t="s">
        <v>11</v>
      </c>
      <c r="C7" s="27"/>
      <c r="D7" s="27">
        <v>60</v>
      </c>
      <c r="E7" s="18"/>
      <c r="F7" s="14"/>
    </row>
    <row r="8" spans="1:6" s="25" customFormat="1" x14ac:dyDescent="0.3">
      <c r="B8" s="27"/>
      <c r="C8" s="27"/>
      <c r="D8" s="27">
        <v>75</v>
      </c>
      <c r="E8" s="18"/>
      <c r="F8" s="14"/>
    </row>
    <row r="9" spans="1:6" s="25" customFormat="1" x14ac:dyDescent="0.3">
      <c r="B9" s="27"/>
      <c r="C9" s="27"/>
      <c r="D9" s="27"/>
      <c r="E9" s="14"/>
      <c r="F9" s="14"/>
    </row>
    <row r="10" spans="1:6" s="25" customFormat="1" x14ac:dyDescent="0.3">
      <c r="B10" s="27"/>
      <c r="C10" s="27"/>
      <c r="D10" s="27"/>
      <c r="E10" s="14"/>
      <c r="F10" s="14"/>
    </row>
    <row r="11" spans="1:6" s="28" customFormat="1" x14ac:dyDescent="0.3">
      <c r="A11" s="28" t="s">
        <v>16</v>
      </c>
      <c r="B11" s="28" t="s">
        <v>6</v>
      </c>
      <c r="C11" s="28" t="s">
        <v>7</v>
      </c>
      <c r="D11" s="28" t="s">
        <v>15</v>
      </c>
      <c r="E11" s="11" t="s">
        <v>12</v>
      </c>
      <c r="F11" s="11"/>
    </row>
    <row r="12" spans="1:6" x14ac:dyDescent="0.3">
      <c r="A12" s="25" t="str">
        <f t="shared" ref="A12:A43" si="0">CONCATENATE(B12,"-",C12,"-",D12)</f>
        <v>I.-I.-15</v>
      </c>
      <c r="B12" s="27" t="s">
        <v>8</v>
      </c>
      <c r="C12" s="27" t="s">
        <v>8</v>
      </c>
      <c r="D12" s="27">
        <v>15</v>
      </c>
      <c r="E12" s="33">
        <v>1.5</v>
      </c>
      <c r="F12" s="16"/>
    </row>
    <row r="13" spans="1:6" x14ac:dyDescent="0.3">
      <c r="A13" s="25" t="str">
        <f t="shared" si="0"/>
        <v>I.-I.-30</v>
      </c>
      <c r="B13" s="27" t="s">
        <v>8</v>
      </c>
      <c r="C13" s="27" t="s">
        <v>8</v>
      </c>
      <c r="D13" s="27">
        <v>30</v>
      </c>
      <c r="E13" s="33">
        <v>0.9</v>
      </c>
    </row>
    <row r="14" spans="1:6" x14ac:dyDescent="0.3">
      <c r="A14" s="25" t="str">
        <f t="shared" si="0"/>
        <v>I.-I.-45</v>
      </c>
      <c r="B14" s="27" t="s">
        <v>8</v>
      </c>
      <c r="C14" s="27" t="s">
        <v>8</v>
      </c>
      <c r="D14" s="27">
        <v>45</v>
      </c>
      <c r="E14" s="33">
        <v>0.9</v>
      </c>
    </row>
    <row r="15" spans="1:6" x14ac:dyDescent="0.3">
      <c r="A15" s="25" t="str">
        <f t="shared" si="0"/>
        <v>I.-I.-60</v>
      </c>
      <c r="B15" s="27" t="s">
        <v>8</v>
      </c>
      <c r="C15" s="27" t="s">
        <v>8</v>
      </c>
      <c r="D15" s="27">
        <v>60</v>
      </c>
      <c r="E15" s="33">
        <v>1.05</v>
      </c>
    </row>
    <row r="16" spans="1:6" x14ac:dyDescent="0.3">
      <c r="A16" s="25" t="str">
        <f t="shared" si="0"/>
        <v>I.-I.-75</v>
      </c>
      <c r="B16" s="27" t="s">
        <v>8</v>
      </c>
      <c r="C16" s="27" t="s">
        <v>8</v>
      </c>
      <c r="D16" s="27">
        <v>75</v>
      </c>
      <c r="E16" s="33">
        <v>0.95</v>
      </c>
    </row>
    <row r="17" spans="1:5" x14ac:dyDescent="0.3">
      <c r="A17" s="25" t="str">
        <f t="shared" si="0"/>
        <v>I.-II.-15</v>
      </c>
      <c r="B17" s="27" t="s">
        <v>8</v>
      </c>
      <c r="C17" s="27" t="s">
        <v>9</v>
      </c>
      <c r="D17" s="27">
        <v>15</v>
      </c>
      <c r="E17" s="33">
        <v>1.5</v>
      </c>
    </row>
    <row r="18" spans="1:5" x14ac:dyDescent="0.3">
      <c r="A18" s="25" t="str">
        <f t="shared" si="0"/>
        <v>I.-II.-30</v>
      </c>
      <c r="B18" s="27" t="s">
        <v>8</v>
      </c>
      <c r="C18" s="27" t="s">
        <v>9</v>
      </c>
      <c r="D18" s="27">
        <v>30</v>
      </c>
      <c r="E18" s="33">
        <v>0.9</v>
      </c>
    </row>
    <row r="19" spans="1:5" x14ac:dyDescent="0.3">
      <c r="A19" s="25" t="str">
        <f t="shared" si="0"/>
        <v>I.-II.-45</v>
      </c>
      <c r="B19" s="27" t="s">
        <v>8</v>
      </c>
      <c r="C19" s="27" t="s">
        <v>9</v>
      </c>
      <c r="D19" s="27">
        <v>45</v>
      </c>
      <c r="E19" s="33">
        <v>0.9</v>
      </c>
    </row>
    <row r="20" spans="1:5" x14ac:dyDescent="0.3">
      <c r="A20" s="25" t="str">
        <f t="shared" si="0"/>
        <v>I.-II.-60</v>
      </c>
      <c r="B20" s="27" t="s">
        <v>8</v>
      </c>
      <c r="C20" s="27" t="s">
        <v>9</v>
      </c>
      <c r="D20" s="27">
        <v>60</v>
      </c>
      <c r="E20" s="33">
        <v>1.05</v>
      </c>
    </row>
    <row r="21" spans="1:5" x14ac:dyDescent="0.3">
      <c r="A21" s="25" t="str">
        <f t="shared" si="0"/>
        <v>I.-II.-75</v>
      </c>
      <c r="B21" s="27" t="s">
        <v>8</v>
      </c>
      <c r="C21" s="27" t="s">
        <v>9</v>
      </c>
      <c r="D21" s="27">
        <v>75</v>
      </c>
      <c r="E21" s="33">
        <v>0.95</v>
      </c>
    </row>
    <row r="22" spans="1:5" x14ac:dyDescent="0.3">
      <c r="A22" s="25" t="str">
        <f t="shared" si="0"/>
        <v>I.-III.-15</v>
      </c>
      <c r="B22" s="27" t="s">
        <v>8</v>
      </c>
      <c r="C22" s="27" t="s">
        <v>10</v>
      </c>
      <c r="D22" s="27">
        <v>15</v>
      </c>
      <c r="E22" s="33">
        <v>1.5</v>
      </c>
    </row>
    <row r="23" spans="1:5" x14ac:dyDescent="0.3">
      <c r="A23" s="25" t="str">
        <f t="shared" si="0"/>
        <v>I.-III.-30</v>
      </c>
      <c r="B23" s="27" t="s">
        <v>8</v>
      </c>
      <c r="C23" s="27" t="s">
        <v>10</v>
      </c>
      <c r="D23" s="27">
        <v>30</v>
      </c>
      <c r="E23" s="33">
        <v>0.9</v>
      </c>
    </row>
    <row r="24" spans="1:5" x14ac:dyDescent="0.3">
      <c r="A24" s="25" t="str">
        <f t="shared" si="0"/>
        <v>I.-III.-45</v>
      </c>
      <c r="B24" s="27" t="s">
        <v>8</v>
      </c>
      <c r="C24" s="27" t="s">
        <v>10</v>
      </c>
      <c r="D24" s="27">
        <v>45</v>
      </c>
      <c r="E24" s="33">
        <v>0.9</v>
      </c>
    </row>
    <row r="25" spans="1:5" x14ac:dyDescent="0.3">
      <c r="A25" s="25" t="str">
        <f t="shared" si="0"/>
        <v>I.-III.-60</v>
      </c>
      <c r="B25" s="27" t="s">
        <v>8</v>
      </c>
      <c r="C25" s="27" t="s">
        <v>10</v>
      </c>
      <c r="D25" s="27">
        <v>60</v>
      </c>
      <c r="E25" s="33">
        <v>1.05</v>
      </c>
    </row>
    <row r="26" spans="1:5" x14ac:dyDescent="0.3">
      <c r="A26" s="25" t="str">
        <f t="shared" si="0"/>
        <v>I.-III.-75</v>
      </c>
      <c r="B26" s="27" t="s">
        <v>8</v>
      </c>
      <c r="C26" s="27" t="s">
        <v>10</v>
      </c>
      <c r="D26" s="27">
        <v>75</v>
      </c>
      <c r="E26" s="33">
        <v>0.95</v>
      </c>
    </row>
    <row r="27" spans="1:5" x14ac:dyDescent="0.3">
      <c r="A27" s="25" t="str">
        <f t="shared" si="0"/>
        <v>II.-I.-15</v>
      </c>
      <c r="B27" s="27" t="s">
        <v>9</v>
      </c>
      <c r="C27" s="27" t="s">
        <v>8</v>
      </c>
      <c r="D27" s="27">
        <v>15</v>
      </c>
      <c r="E27" s="33">
        <v>1.3</v>
      </c>
    </row>
    <row r="28" spans="1:5" x14ac:dyDescent="0.3">
      <c r="A28" s="25" t="str">
        <f t="shared" si="0"/>
        <v>II.-I.-30</v>
      </c>
      <c r="B28" s="27" t="s">
        <v>9</v>
      </c>
      <c r="C28" s="27" t="s">
        <v>8</v>
      </c>
      <c r="D28" s="27">
        <v>30</v>
      </c>
      <c r="E28" s="33">
        <v>0.7</v>
      </c>
    </row>
    <row r="29" spans="1:5" x14ac:dyDescent="0.3">
      <c r="A29" s="25" t="str">
        <f t="shared" si="0"/>
        <v>II.-I.-45</v>
      </c>
      <c r="B29" s="27" t="s">
        <v>9</v>
      </c>
      <c r="C29" s="27" t="s">
        <v>8</v>
      </c>
      <c r="D29" s="27">
        <v>45</v>
      </c>
      <c r="E29" s="33">
        <v>0.8</v>
      </c>
    </row>
    <row r="30" spans="1:5" x14ac:dyDescent="0.3">
      <c r="A30" s="25" t="str">
        <f t="shared" si="0"/>
        <v>II.-I.-60</v>
      </c>
      <c r="B30" s="27" t="s">
        <v>9</v>
      </c>
      <c r="C30" s="27" t="s">
        <v>8</v>
      </c>
      <c r="D30" s="27">
        <v>60</v>
      </c>
      <c r="E30" s="33">
        <v>1.05</v>
      </c>
    </row>
    <row r="31" spans="1:5" x14ac:dyDescent="0.3">
      <c r="A31" s="25" t="str">
        <f t="shared" si="0"/>
        <v>II.-I.-75</v>
      </c>
      <c r="B31" s="27" t="s">
        <v>9</v>
      </c>
      <c r="C31" s="27" t="s">
        <v>8</v>
      </c>
      <c r="D31" s="27">
        <v>75</v>
      </c>
      <c r="E31" s="33">
        <v>0.95</v>
      </c>
    </row>
    <row r="32" spans="1:5" x14ac:dyDescent="0.3">
      <c r="A32" s="25" t="str">
        <f t="shared" si="0"/>
        <v>II.-II.-15</v>
      </c>
      <c r="B32" s="27" t="s">
        <v>9</v>
      </c>
      <c r="C32" s="27" t="s">
        <v>9</v>
      </c>
      <c r="D32" s="27">
        <v>15</v>
      </c>
      <c r="E32" s="33">
        <v>1.3</v>
      </c>
    </row>
    <row r="33" spans="1:5" x14ac:dyDescent="0.3">
      <c r="A33" s="25" t="str">
        <f t="shared" si="0"/>
        <v>II.-II.-30</v>
      </c>
      <c r="B33" s="27" t="s">
        <v>9</v>
      </c>
      <c r="C33" s="27" t="s">
        <v>9</v>
      </c>
      <c r="D33" s="27">
        <v>30</v>
      </c>
      <c r="E33" s="33">
        <v>0.7</v>
      </c>
    </row>
    <row r="34" spans="1:5" x14ac:dyDescent="0.3">
      <c r="A34" s="25" t="str">
        <f t="shared" si="0"/>
        <v>II.-II.-45</v>
      </c>
      <c r="B34" s="27" t="s">
        <v>9</v>
      </c>
      <c r="C34" s="27" t="s">
        <v>9</v>
      </c>
      <c r="D34" s="27">
        <v>45</v>
      </c>
      <c r="E34" s="33">
        <v>0.8</v>
      </c>
    </row>
    <row r="35" spans="1:5" x14ac:dyDescent="0.3">
      <c r="A35" s="25" t="str">
        <f t="shared" si="0"/>
        <v>II.-II.-60</v>
      </c>
      <c r="B35" s="27" t="s">
        <v>9</v>
      </c>
      <c r="C35" s="27" t="s">
        <v>9</v>
      </c>
      <c r="D35" s="27">
        <v>60</v>
      </c>
      <c r="E35" s="33">
        <v>1.05</v>
      </c>
    </row>
    <row r="36" spans="1:5" x14ac:dyDescent="0.3">
      <c r="A36" s="25" t="str">
        <f t="shared" si="0"/>
        <v>II.-II.-75</v>
      </c>
      <c r="B36" s="27" t="s">
        <v>9</v>
      </c>
      <c r="C36" s="27" t="s">
        <v>9</v>
      </c>
      <c r="D36" s="27">
        <v>75</v>
      </c>
      <c r="E36" s="33">
        <v>0.95</v>
      </c>
    </row>
    <row r="37" spans="1:5" x14ac:dyDescent="0.3">
      <c r="A37" s="25" t="str">
        <f t="shared" si="0"/>
        <v>II.-III.-15</v>
      </c>
      <c r="B37" s="27" t="s">
        <v>9</v>
      </c>
      <c r="C37" s="27" t="s">
        <v>10</v>
      </c>
      <c r="D37" s="27">
        <v>15</v>
      </c>
      <c r="E37" s="33">
        <v>1.3</v>
      </c>
    </row>
    <row r="38" spans="1:5" x14ac:dyDescent="0.3">
      <c r="A38" s="25" t="str">
        <f t="shared" si="0"/>
        <v>II.-III.-30</v>
      </c>
      <c r="B38" s="27" t="s">
        <v>9</v>
      </c>
      <c r="C38" s="27" t="s">
        <v>10</v>
      </c>
      <c r="D38" s="27">
        <v>30</v>
      </c>
      <c r="E38" s="33">
        <v>0.7</v>
      </c>
    </row>
    <row r="39" spans="1:5" x14ac:dyDescent="0.3">
      <c r="A39" s="25" t="str">
        <f t="shared" si="0"/>
        <v>II.-III.-45</v>
      </c>
      <c r="B39" s="27" t="s">
        <v>9</v>
      </c>
      <c r="C39" s="27" t="s">
        <v>10</v>
      </c>
      <c r="D39" s="27">
        <v>45</v>
      </c>
      <c r="E39" s="33">
        <v>0.8</v>
      </c>
    </row>
    <row r="40" spans="1:5" x14ac:dyDescent="0.3">
      <c r="A40" s="25" t="str">
        <f t="shared" si="0"/>
        <v>II.-III.-60</v>
      </c>
      <c r="B40" s="27" t="s">
        <v>9</v>
      </c>
      <c r="C40" s="27" t="s">
        <v>10</v>
      </c>
      <c r="D40" s="27">
        <v>60</v>
      </c>
      <c r="E40" s="33">
        <v>1.05</v>
      </c>
    </row>
    <row r="41" spans="1:5" x14ac:dyDescent="0.3">
      <c r="A41" s="25" t="str">
        <f t="shared" si="0"/>
        <v>II.-III.-75</v>
      </c>
      <c r="B41" s="27" t="s">
        <v>9</v>
      </c>
      <c r="C41" s="27" t="s">
        <v>10</v>
      </c>
      <c r="D41" s="27">
        <v>75</v>
      </c>
      <c r="E41" s="33">
        <v>0.95</v>
      </c>
    </row>
    <row r="42" spans="1:5" x14ac:dyDescent="0.3">
      <c r="A42" s="25" t="str">
        <f t="shared" si="0"/>
        <v>III.-I.-15</v>
      </c>
      <c r="B42" s="27" t="s">
        <v>10</v>
      </c>
      <c r="C42" s="27" t="s">
        <v>8</v>
      </c>
      <c r="D42" s="27">
        <v>15</v>
      </c>
      <c r="E42" s="33">
        <v>1</v>
      </c>
    </row>
    <row r="43" spans="1:5" x14ac:dyDescent="0.3">
      <c r="A43" s="25" t="str">
        <f t="shared" si="0"/>
        <v>III.-I.-30</v>
      </c>
      <c r="B43" s="27" t="s">
        <v>10</v>
      </c>
      <c r="C43" s="27" t="s">
        <v>8</v>
      </c>
      <c r="D43" s="27">
        <v>30</v>
      </c>
      <c r="E43" s="33">
        <v>0.55000000000000004</v>
      </c>
    </row>
    <row r="44" spans="1:5" x14ac:dyDescent="0.3">
      <c r="A44" s="25" t="str">
        <f t="shared" ref="A44:A71" si="1">CONCATENATE(B44,"-",C44,"-",D44)</f>
        <v>III.-I.-45</v>
      </c>
      <c r="B44" s="27" t="s">
        <v>10</v>
      </c>
      <c r="C44" s="27" t="s">
        <v>8</v>
      </c>
      <c r="D44" s="27">
        <v>45</v>
      </c>
      <c r="E44" s="34">
        <v>0.65</v>
      </c>
    </row>
    <row r="45" spans="1:5" x14ac:dyDescent="0.3">
      <c r="A45" s="25" t="str">
        <f t="shared" si="1"/>
        <v>III.-I.-60</v>
      </c>
      <c r="B45" s="27" t="s">
        <v>10</v>
      </c>
      <c r="C45" s="27" t="s">
        <v>8</v>
      </c>
      <c r="D45" s="27">
        <v>60</v>
      </c>
      <c r="E45" s="33">
        <v>1.05</v>
      </c>
    </row>
    <row r="46" spans="1:5" x14ac:dyDescent="0.3">
      <c r="A46" s="25" t="str">
        <f t="shared" si="1"/>
        <v>III.-I.-75</v>
      </c>
      <c r="B46" s="27" t="s">
        <v>10</v>
      </c>
      <c r="C46" s="27" t="s">
        <v>8</v>
      </c>
      <c r="D46" s="27">
        <v>75</v>
      </c>
      <c r="E46" s="33">
        <v>0.95</v>
      </c>
    </row>
    <row r="47" spans="1:5" x14ac:dyDescent="0.3">
      <c r="A47" s="25" t="str">
        <f t="shared" si="1"/>
        <v>III.-II.-15</v>
      </c>
      <c r="B47" s="27" t="s">
        <v>10</v>
      </c>
      <c r="C47" s="27" t="s">
        <v>9</v>
      </c>
      <c r="D47" s="27">
        <v>15</v>
      </c>
      <c r="E47" s="33">
        <v>1</v>
      </c>
    </row>
    <row r="48" spans="1:5" x14ac:dyDescent="0.3">
      <c r="A48" s="25" t="str">
        <f t="shared" si="1"/>
        <v>III.-II.-30</v>
      </c>
      <c r="B48" s="27" t="s">
        <v>10</v>
      </c>
      <c r="C48" s="27" t="s">
        <v>9</v>
      </c>
      <c r="D48" s="27">
        <v>30</v>
      </c>
      <c r="E48" s="33">
        <v>0.55000000000000004</v>
      </c>
    </row>
    <row r="49" spans="1:5" x14ac:dyDescent="0.3">
      <c r="A49" s="25" t="str">
        <f t="shared" si="1"/>
        <v>III.-II.-45</v>
      </c>
      <c r="B49" s="27" t="s">
        <v>10</v>
      </c>
      <c r="C49" s="27" t="s">
        <v>9</v>
      </c>
      <c r="D49" s="27">
        <v>45</v>
      </c>
      <c r="E49" s="34">
        <v>0.65</v>
      </c>
    </row>
    <row r="50" spans="1:5" x14ac:dyDescent="0.3">
      <c r="A50" s="25" t="str">
        <f t="shared" si="1"/>
        <v>III.-II.-60</v>
      </c>
      <c r="B50" s="27" t="s">
        <v>10</v>
      </c>
      <c r="C50" s="27" t="s">
        <v>9</v>
      </c>
      <c r="D50" s="27">
        <v>60</v>
      </c>
      <c r="E50" s="33">
        <v>1.05</v>
      </c>
    </row>
    <row r="51" spans="1:5" x14ac:dyDescent="0.3">
      <c r="A51" s="25" t="str">
        <f t="shared" si="1"/>
        <v>III.-II.-75</v>
      </c>
      <c r="B51" s="27" t="s">
        <v>10</v>
      </c>
      <c r="C51" s="27" t="s">
        <v>9</v>
      </c>
      <c r="D51" s="27">
        <v>75</v>
      </c>
      <c r="E51" s="33">
        <v>0.95</v>
      </c>
    </row>
    <row r="52" spans="1:5" x14ac:dyDescent="0.3">
      <c r="A52" s="25" t="str">
        <f t="shared" si="1"/>
        <v>III.-III.-15</v>
      </c>
      <c r="B52" s="27" t="s">
        <v>10</v>
      </c>
      <c r="C52" s="27" t="s">
        <v>10</v>
      </c>
      <c r="D52" s="27">
        <v>15</v>
      </c>
      <c r="E52" s="33">
        <v>1</v>
      </c>
    </row>
    <row r="53" spans="1:5" x14ac:dyDescent="0.3">
      <c r="A53" s="25" t="str">
        <f t="shared" si="1"/>
        <v>III.-III.-30</v>
      </c>
      <c r="B53" s="27" t="s">
        <v>10</v>
      </c>
      <c r="C53" s="27" t="s">
        <v>10</v>
      </c>
      <c r="D53" s="27">
        <v>30</v>
      </c>
      <c r="E53" s="33">
        <v>0.55000000000000004</v>
      </c>
    </row>
    <row r="54" spans="1:5" x14ac:dyDescent="0.3">
      <c r="A54" s="25" t="str">
        <f t="shared" si="1"/>
        <v>III.-III.-45</v>
      </c>
      <c r="B54" s="27" t="s">
        <v>10</v>
      </c>
      <c r="C54" s="27" t="s">
        <v>10</v>
      </c>
      <c r="D54" s="27">
        <v>45</v>
      </c>
      <c r="E54" s="34">
        <v>0.65</v>
      </c>
    </row>
    <row r="55" spans="1:5" x14ac:dyDescent="0.3">
      <c r="A55" s="25" t="str">
        <f t="shared" si="1"/>
        <v>III.-III.-60</v>
      </c>
      <c r="B55" s="27" t="s">
        <v>10</v>
      </c>
      <c r="C55" s="27" t="s">
        <v>10</v>
      </c>
      <c r="D55" s="27">
        <v>60</v>
      </c>
      <c r="E55" s="33">
        <v>1.05</v>
      </c>
    </row>
    <row r="56" spans="1:5" x14ac:dyDescent="0.3">
      <c r="A56" s="25" t="str">
        <f t="shared" si="1"/>
        <v>III.-III.-75</v>
      </c>
      <c r="B56" s="27" t="s">
        <v>10</v>
      </c>
      <c r="C56" s="27" t="s">
        <v>10</v>
      </c>
      <c r="D56" s="27">
        <v>75</v>
      </c>
      <c r="E56" s="33">
        <v>0.95</v>
      </c>
    </row>
    <row r="57" spans="1:5" x14ac:dyDescent="0.3">
      <c r="A57" s="25" t="str">
        <f t="shared" si="1"/>
        <v>IV.-I.-15</v>
      </c>
      <c r="B57" s="27" t="s">
        <v>11</v>
      </c>
      <c r="C57" s="27" t="s">
        <v>8</v>
      </c>
      <c r="D57" s="27">
        <v>15</v>
      </c>
      <c r="E57" s="33">
        <v>0.8</v>
      </c>
    </row>
    <row r="58" spans="1:5" x14ac:dyDescent="0.3">
      <c r="A58" s="25" t="str">
        <f t="shared" si="1"/>
        <v>IV.-I.-30</v>
      </c>
      <c r="B58" s="27" t="s">
        <v>11</v>
      </c>
      <c r="C58" s="27" t="s">
        <v>8</v>
      </c>
      <c r="D58" s="27">
        <v>30</v>
      </c>
      <c r="E58" s="33">
        <v>0.45</v>
      </c>
    </row>
    <row r="59" spans="1:5" x14ac:dyDescent="0.3">
      <c r="A59" s="25" t="str">
        <f t="shared" si="1"/>
        <v>IV.-I.-45</v>
      </c>
      <c r="B59" s="27" t="s">
        <v>11</v>
      </c>
      <c r="C59" s="27" t="s">
        <v>8</v>
      </c>
      <c r="D59" s="27">
        <v>45</v>
      </c>
      <c r="E59" s="34">
        <v>0.55000000000000004</v>
      </c>
    </row>
    <row r="60" spans="1:5" x14ac:dyDescent="0.3">
      <c r="A60" s="25" t="str">
        <f t="shared" si="1"/>
        <v>IV.-I.-60</v>
      </c>
      <c r="B60" s="27" t="s">
        <v>11</v>
      </c>
      <c r="C60" s="27" t="s">
        <v>8</v>
      </c>
      <c r="D60" s="27">
        <v>60</v>
      </c>
      <c r="E60" s="33">
        <v>1.05</v>
      </c>
    </row>
    <row r="61" spans="1:5" x14ac:dyDescent="0.3">
      <c r="A61" s="25" t="str">
        <f t="shared" si="1"/>
        <v>IV.-I.-75</v>
      </c>
      <c r="B61" s="27" t="s">
        <v>11</v>
      </c>
      <c r="C61" s="27" t="s">
        <v>8</v>
      </c>
      <c r="D61" s="27">
        <v>75</v>
      </c>
      <c r="E61" s="33">
        <v>0.95</v>
      </c>
    </row>
    <row r="62" spans="1:5" x14ac:dyDescent="0.3">
      <c r="A62" s="25" t="str">
        <f t="shared" si="1"/>
        <v>IV.-II.-15</v>
      </c>
      <c r="B62" s="27" t="s">
        <v>11</v>
      </c>
      <c r="C62" s="27" t="s">
        <v>9</v>
      </c>
      <c r="D62" s="27">
        <v>15</v>
      </c>
      <c r="E62" s="33">
        <v>0.8</v>
      </c>
    </row>
    <row r="63" spans="1:5" x14ac:dyDescent="0.3">
      <c r="A63" s="25" t="str">
        <f t="shared" si="1"/>
        <v>IV.-II.-30</v>
      </c>
      <c r="B63" s="27" t="s">
        <v>11</v>
      </c>
      <c r="C63" s="27" t="s">
        <v>9</v>
      </c>
      <c r="D63" s="27">
        <v>30</v>
      </c>
      <c r="E63" s="33">
        <v>0.45</v>
      </c>
    </row>
    <row r="64" spans="1:5" x14ac:dyDescent="0.3">
      <c r="A64" s="25" t="str">
        <f t="shared" si="1"/>
        <v>IV.-II.-45</v>
      </c>
      <c r="B64" s="27" t="s">
        <v>11</v>
      </c>
      <c r="C64" s="27" t="s">
        <v>9</v>
      </c>
      <c r="D64" s="27">
        <v>45</v>
      </c>
      <c r="E64" s="34">
        <v>0.55000000000000004</v>
      </c>
    </row>
    <row r="65" spans="1:5" x14ac:dyDescent="0.3">
      <c r="A65" s="25" t="str">
        <f t="shared" si="1"/>
        <v>IV.-II.-60</v>
      </c>
      <c r="B65" s="27" t="s">
        <v>11</v>
      </c>
      <c r="C65" s="27" t="s">
        <v>9</v>
      </c>
      <c r="D65" s="27">
        <v>60</v>
      </c>
      <c r="E65" s="33">
        <v>1.05</v>
      </c>
    </row>
    <row r="66" spans="1:5" x14ac:dyDescent="0.3">
      <c r="A66" s="25" t="str">
        <f t="shared" si="1"/>
        <v>IV.-II.-75</v>
      </c>
      <c r="B66" s="27" t="s">
        <v>11</v>
      </c>
      <c r="C66" s="27" t="s">
        <v>9</v>
      </c>
      <c r="D66" s="27">
        <v>75</v>
      </c>
      <c r="E66" s="33">
        <v>0.95</v>
      </c>
    </row>
    <row r="67" spans="1:5" x14ac:dyDescent="0.3">
      <c r="A67" s="25" t="str">
        <f t="shared" si="1"/>
        <v>IV.-III.-15</v>
      </c>
      <c r="B67" s="27" t="s">
        <v>11</v>
      </c>
      <c r="C67" s="27" t="s">
        <v>10</v>
      </c>
      <c r="D67" s="27">
        <v>15</v>
      </c>
      <c r="E67" s="33">
        <v>0.8</v>
      </c>
    </row>
    <row r="68" spans="1:5" x14ac:dyDescent="0.3">
      <c r="A68" s="25" t="str">
        <f t="shared" si="1"/>
        <v>IV.-III.-30</v>
      </c>
      <c r="B68" s="27" t="s">
        <v>11</v>
      </c>
      <c r="C68" s="27" t="s">
        <v>10</v>
      </c>
      <c r="D68" s="27">
        <v>30</v>
      </c>
      <c r="E68" s="33">
        <v>0.45</v>
      </c>
    </row>
    <row r="69" spans="1:5" x14ac:dyDescent="0.3">
      <c r="A69" s="25" t="str">
        <f t="shared" si="1"/>
        <v>IV.-III.-45</v>
      </c>
      <c r="B69" s="27" t="s">
        <v>11</v>
      </c>
      <c r="C69" s="27" t="s">
        <v>10</v>
      </c>
      <c r="D69" s="27">
        <v>45</v>
      </c>
      <c r="E69" s="34">
        <v>0.55000000000000004</v>
      </c>
    </row>
    <row r="70" spans="1:5" x14ac:dyDescent="0.3">
      <c r="A70" s="25" t="str">
        <f t="shared" si="1"/>
        <v>IV.-III.-60</v>
      </c>
      <c r="B70" s="27" t="s">
        <v>11</v>
      </c>
      <c r="C70" s="27" t="s">
        <v>10</v>
      </c>
      <c r="D70" s="27">
        <v>60</v>
      </c>
      <c r="E70" s="33">
        <v>1.05</v>
      </c>
    </row>
    <row r="71" spans="1:5" x14ac:dyDescent="0.3">
      <c r="A71" s="25" t="str">
        <f t="shared" si="1"/>
        <v>IV.-III.-75</v>
      </c>
      <c r="B71" s="27" t="s">
        <v>11</v>
      </c>
      <c r="C71" s="27" t="s">
        <v>10</v>
      </c>
      <c r="D71" s="27">
        <v>75</v>
      </c>
      <c r="E71" s="33">
        <v>0.95</v>
      </c>
    </row>
    <row r="72" spans="1:5" x14ac:dyDescent="0.3">
      <c r="E72" s="34"/>
    </row>
    <row r="73" spans="1:5" x14ac:dyDescent="0.3">
      <c r="E73" s="34"/>
    </row>
    <row r="74" spans="1:5" x14ac:dyDescent="0.3">
      <c r="E74" s="34"/>
    </row>
    <row r="75" spans="1:5" x14ac:dyDescent="0.3">
      <c r="E75" s="34"/>
    </row>
  </sheetData>
  <sortState ref="A12:E71">
    <sortCondition ref="B12:B71"/>
    <sortCondition ref="C12:C71"/>
    <sortCondition ref="D12:D71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13</vt:i4>
      </vt:variant>
    </vt:vector>
  </HeadingPairs>
  <TitlesOfParts>
    <vt:vector size="13" baseType="lpstr">
      <vt:lpstr>POMOC - str. 5</vt:lpstr>
      <vt:lpstr>úvod</vt:lpstr>
      <vt:lpstr>větrové ob.</vt:lpstr>
      <vt:lpstr>sněhové ob.</vt:lpstr>
      <vt:lpstr>výpočet ke str. 5</vt:lpstr>
      <vt:lpstr>POMOC - Rozteče vrutů 320 mm</vt:lpstr>
      <vt:lpstr>výpočet ke str. 6</vt:lpstr>
      <vt:lpstr>POMOC - str. 9</vt:lpstr>
      <vt:lpstr>POMOC - str. 8</vt:lpstr>
      <vt:lpstr>výpočet ke str. 8</vt:lpstr>
      <vt:lpstr>výpočet ke str. 9</vt:lpstr>
      <vt:lpstr>List1</vt:lpstr>
      <vt:lpstr>List3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Petra Kurcová</dc:creator>
  <cp:lastModifiedBy>Stavarcik, Radek</cp:lastModifiedBy>
  <cp:lastPrinted>2014-04-24T20:49:42Z</cp:lastPrinted>
  <dcterms:created xsi:type="dcterms:W3CDTF">2014-04-18T14:16:28Z</dcterms:created>
  <dcterms:modified xsi:type="dcterms:W3CDTF">2014-05-02T08:19:40Z</dcterms:modified>
</cp:coreProperties>
</file>